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Т-гор.вода'!$237:$238</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Т-гор.вода'!$239:$240</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тарифов'!$105:$158</definedName>
    <definedName name="BLOCK_PT_VOTV">'Перечень тарифов'!$160:$174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территорий'!$E$57:$I$57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тарифов'!$Z$12:$Z$176</definedName>
    <definedName name="DIFFERENTIATION_TARIFF_VD_ID">'Перечень тарифов'!$AB$12:$AB$176</definedName>
    <definedName name="DIFFERENTIATION_TARIFF_VTAR_ID">'Перечень тарифов'!$AA$12:$AA$176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территорий'!$C$12:$C$57</definedName>
    <definedName name="pDel_LT_MO">'Список территорий'!$D$11:$D$57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Т-гор.вода'!$T$236</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Т-гор.вода'!$EB$37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тарифов'!$AL$12:$AL$176</definedName>
    <definedName name="PT_DIFFERENTIATION_CS_ID">'Перечень тарифов'!$AF$12:$AF$176</definedName>
    <definedName name="PT_DIFFERENTIATION_IST_TE">'Перечень тарифов'!$AM$12:$AM$176</definedName>
    <definedName name="PT_DIFFERENTIATION_IST_TE_ID">'Перечень тарифов'!$AG$12:$AG$176</definedName>
    <definedName name="PT_DIFFERENTIATION_NTAR">'Перечень тарифов'!$AJ$12:$AJ$176</definedName>
    <definedName name="PT_DIFFERENTIATION_NTAR_ID">'Перечень тарифов'!$AD$12:$AD$176</definedName>
    <definedName name="PT_DIFFERENTIATION_NUM_CS">'Перечень тарифов'!$AP$12:$AP$176</definedName>
    <definedName name="PT_DIFFERENTIATION_NUM_IST_TE">'Перечень тарифов'!$AQ$12:$AQ$176</definedName>
    <definedName name="PT_DIFFERENTIATION_NUM_NTAR">'Перечень тарифов'!$AN$12:$AN$176</definedName>
    <definedName name="PT_DIFFERENTIATION_NUM_TER">'Перечень тарифов'!$AO$12:$AO$176</definedName>
    <definedName name="PT_DIFFERENTIATION_TER">'Перечень тарифов'!$AK$12:$AK$176</definedName>
    <definedName name="PT_DIFFERENTIATION_TER_ID">'Перечень тарифов'!$AE$12:$AE$176</definedName>
    <definedName name="PT_DIFFERENTIATION_VDET">'Перечень тарифов'!$AI$12:$AI$176</definedName>
    <definedName name="PT_DIFFERENTIATION_VTAR">'Перечень тарифов'!$AH$12:$AH$176</definedName>
    <definedName name="PT_DIFFERENTIATION_VTAR_ID">'Перечень тарифов'!$AC$12:$AC$176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Т-гор.вода'!$42:$235</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тарифов'!$W$175</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Т-гор.вода'!$EB$237</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территорий'!$I$58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территорий'!$E$11:$I$57</definedName>
    <definedName name="TERRITORY_ID">TEHSHEET!$E$56</definedName>
    <definedName name="TERRITORY_LIST_ID">'Список территорий'!$F$11:$F$57</definedName>
    <definedName name="TERRITORY_MO_LIST">'Список территорий'!$H$11:$H$57</definedName>
    <definedName name="TERRITORY_MR_LIST">'Список территорий'!$G$11:$G$57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1">'Список территорий'!$G$31:$I$31</definedName>
    <definedName name="ter_51111111">'Список территорий'!$G$34:$I$34</definedName>
    <definedName name="ter_511111111">'Список территорий'!$G$37:$I$37</definedName>
    <definedName name="ter_5111111111">'Список территорий'!$G$40:$I$40</definedName>
    <definedName name="ter_51111111111">'Список территорий'!$G$43:$I$43</definedName>
    <definedName name="ter_511111111111">'Список территорий'!$G$46:$I$46</definedName>
    <definedName name="ter_5111111111111">'Список территорий'!$G$49:$I$49</definedName>
    <definedName name="ter_51111111111111">'Список территорий'!$G$52:$I$52</definedName>
    <definedName name="pt_ter_30">'ГВС. Т-гор.вода'!$57:$70</definedName>
    <definedName name="pt_cs_30">'ГВС. Т-гор.вода'!$58:$69</definedName>
    <definedName name="pt_ter_31">'ГВС. Т-гор.вода'!$71:$84</definedName>
    <definedName name="pt_cs_31">'ГВС. Т-гор.вода'!$72:$83</definedName>
    <definedName name="pt_ter_32">'ГВС. Т-гор.вода'!$85:$98</definedName>
    <definedName name="pt_cs_32">'ГВС. Т-гор.вода'!$86:$97</definedName>
    <definedName name="pt_ter_33">'ГВС. Т-гор.вода'!$99:$112</definedName>
    <definedName name="pt_cs_33">'ГВС. Т-гор.вода'!$100:$111</definedName>
    <definedName name="pt_ter_34">'ГВС. Т-гор.вода'!$113:$126</definedName>
    <definedName name="pt_cs_34">'ГВС. Т-гор.вода'!$114:$125</definedName>
    <definedName name="pt_ter_35">'ГВС. Т-гор.вода'!$127:$140</definedName>
    <definedName name="pt_cs_35">'ГВС. Т-гор.вода'!$128:$139</definedName>
    <definedName name="pt_ter_36">'ГВС. Т-гор.вода'!$141:$154</definedName>
    <definedName name="pt_cs_36">'ГВС. Т-гор.вода'!$142:$153</definedName>
    <definedName name="pt_ter_37">'ГВС. Т-гор.вода'!$155:$168</definedName>
    <definedName name="pt_cs_37">'ГВС. Т-гор.вода'!$156:$167</definedName>
    <definedName name="pt_ter_38">'ГВС. Т-гор.вода'!$169:$182</definedName>
    <definedName name="pt_cs_38">'ГВС. Т-гор.вода'!$170:$181</definedName>
    <definedName name="pt_ter_39">'ГВС. Т-гор.вода'!$183:$196</definedName>
    <definedName name="pt_cs_39">'ГВС. Т-гор.вода'!$184:$195</definedName>
    <definedName name="pt_ter_40">'ГВС. Т-гор.вода'!$197:$210</definedName>
    <definedName name="pt_cs_40">'ГВС. Т-гор.вода'!$198:$209</definedName>
    <definedName name="pt_ter_41">'ГВС. Т-гор.вода'!$211:$224</definedName>
    <definedName name="pt_cs_41">'ГВС. Т-гор.вода'!$212:$223</definedName>
    <definedName name="ter_511111111111111">'Список территорий'!$G$55:$I$55</definedName>
    <definedName name="pt_ter_42">'ГВС. Т-гор.вода'!$225:$234</definedName>
    <definedName name="pt_cs_42">'ГВС. Т-гор.вода'!$226:$233</definedName>
    <definedName name="DESCRIPTION_TERRITORY">REESTR_DS!$B$2:$B$16</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<sst xmlns="http://schemas.openxmlformats.org/spreadsheetml/2006/main" count="16127" uniqueCount="3768">
  <si>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</si>
  <si>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</si>
  <si>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</si>
  <si>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</si>
  <si>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</si>
  <si>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</si>
  <si>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</si>
  <si>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</si>
  <si>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</si>
  <si>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</si>
  <si>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</si>
  <si>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</si>
  <si>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</si>
  <si>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</si>
  <si>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</si>
  <si>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</si>
  <si>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</si>
  <si>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</si>
  <si>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</si>
  <si>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</si>
  <si>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</si>
  <si>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</si>
  <si>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</si>
  <si>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</si>
  <si>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</si>
  <si>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</si>
  <si>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</si>
  <si>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</si>
  <si>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</si>
  <si>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</si>
  <si>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</si>
  <si>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</si>
  <si>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</si>
  <si>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</si>
  <si>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</si>
  <si>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</si>
  <si>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</si>
  <si>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</si>
  <si>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</si>
  <si>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</si>
  <si>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</si>
  <si>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71/34</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</si>
  <si>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</si>
  <si>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</si>
  <si>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</si>
  <si>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</si>
  <si>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</si>
  <si>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59/4</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</si>
  <si>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</si>
  <si>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</si>
  <si>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</si>
  <si>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</si>
  <si>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</si>
  <si>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</si>
  <si>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</si>
  <si>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</si>
  <si>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</si>
  <si>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</si>
  <si>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</si>
  <si>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</si>
  <si>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</si>
  <si>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</si>
  <si>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</si>
  <si>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</si>
  <si>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</si>
  <si>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</si>
  <si>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</si>
  <si>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</si>
  <si>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</si>
  <si>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</si>
  <si>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</si>
  <si>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</si>
  <si>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</si>
  <si>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</si>
  <si>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</si>
  <si>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</si>
  <si>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</si>
  <si>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</si>
  <si>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</si>
  <si>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</si>
  <si>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</si>
  <si>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</si>
  <si>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</si>
  <si>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</si>
  <si>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</si>
  <si>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</si>
  <si>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</si>
  <si>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</si>
  <si>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</si>
  <si>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</si>
  <si>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</si>
  <si>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</si>
  <si>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</si>
  <si>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</si>
  <si>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</si>
  <si>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</si>
  <si>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</si>
  <si>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</si>
  <si>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</si>
  <si>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</si>
  <si>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</si>
  <si>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</si>
  <si>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Городской округ Спасск-Дальний</t>
  </si>
  <si>
    <t>05720000</t>
  </si>
  <si>
    <t>Добавить МО</t>
  </si>
  <si>
    <t>2</t>
  </si>
  <si>
    <t>×</t>
  </si>
  <si>
    <t>ter_5</t>
  </si>
  <si>
    <t>Дальнереченский городской округ</t>
  </si>
  <si>
    <t>05708000</t>
  </si>
  <si>
    <t>ter_51</t>
  </si>
  <si>
    <t>20</t>
  </si>
  <si>
    <t>Кировский муниципальный район</t>
  </si>
  <si>
    <t>Кировское городское поселение</t>
  </si>
  <si>
    <t>05612151</t>
  </si>
  <si>
    <t>ter_511</t>
  </si>
  <si>
    <t>37</t>
  </si>
  <si>
    <t>Лазовский муниципальный округ</t>
  </si>
  <si>
    <t>05517000</t>
  </si>
  <si>
    <t>ter_5111</t>
  </si>
  <si>
    <t>38</t>
  </si>
  <si>
    <t>Лесозаводский городской округ</t>
  </si>
  <si>
    <t>05711000</t>
  </si>
  <si>
    <t>ter_51111</t>
  </si>
  <si>
    <t>51</t>
  </si>
  <si>
    <t>Находкинский городской округ</t>
  </si>
  <si>
    <t>05714000</t>
  </si>
  <si>
    <t>ter_5111111</t>
  </si>
  <si>
    <t>65</t>
  </si>
  <si>
    <t>Пожарский муниципальный округ</t>
  </si>
  <si>
    <t>05534000</t>
  </si>
  <si>
    <t>8</t>
  </si>
  <si>
    <t>ter_51111111</t>
  </si>
  <si>
    <t>78</t>
  </si>
  <si>
    <t>Хасанский муниципальный округ</t>
  </si>
  <si>
    <t>05548000</t>
  </si>
  <si>
    <t>9</t>
  </si>
  <si>
    <t>ter_511111111</t>
  </si>
  <si>
    <t>81</t>
  </si>
  <si>
    <t>Черниговский муниципальный район</t>
  </si>
  <si>
    <t>Дмитриевское сельское поселение</t>
  </si>
  <si>
    <t>05653410</t>
  </si>
  <si>
    <t>10</t>
  </si>
  <si>
    <t>ter_5111111111</t>
  </si>
  <si>
    <t>88</t>
  </si>
  <si>
    <t>Чугуевский муниципальный округ</t>
  </si>
  <si>
    <t>05555000</t>
  </si>
  <si>
    <t>11</t>
  </si>
  <si>
    <t>ter_51111111111</t>
  </si>
  <si>
    <t>93</t>
  </si>
  <si>
    <t>Шкотовский муниципальный район</t>
  </si>
  <si>
    <t>Смоляниновское городское поселение</t>
  </si>
  <si>
    <t>05657158</t>
  </si>
  <si>
    <t>12</t>
  </si>
  <si>
    <t>ter_511111111111</t>
  </si>
  <si>
    <t>Владивостокский городской округ</t>
  </si>
  <si>
    <t>05701000</t>
  </si>
  <si>
    <t>13</t>
  </si>
  <si>
    <t>ter_5111111111111</t>
  </si>
  <si>
    <t>105</t>
  </si>
  <si>
    <t>городской округ Большой Камень</t>
  </si>
  <si>
    <t>05706000</t>
  </si>
  <si>
    <t>14</t>
  </si>
  <si>
    <t>ter_51111111111111</t>
  </si>
  <si>
    <t>57</t>
  </si>
  <si>
    <t>Партизанский муниципальный район</t>
  </si>
  <si>
    <t>Екатериновское сельское поселение</t>
  </si>
  <si>
    <t>05630404</t>
  </si>
  <si>
    <t>15</t>
  </si>
  <si>
    <t>ter_511111111111111</t>
  </si>
  <si>
    <t>84</t>
  </si>
  <si>
    <t>Сибирцевское городское поселение</t>
  </si>
  <si>
    <t>05653158</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</si>
  <si>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</si>
  <si>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</si>
  <si>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</si>
  <si>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</si>
  <si>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</si>
  <si>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</si>
  <si>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</si>
  <si>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</si>
  <si>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</si>
  <si>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</si>
  <si>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</si>
  <si>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</si>
  <si>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</si>
  <si>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</si>
  <si>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</si>
  <si>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</si>
  <si>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</si>
  <si>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</si>
  <si>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</si>
  <si>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</si>
  <si>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</si>
  <si>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</si>
  <si>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</si>
  <si>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</si>
  <si>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</si>
  <si>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</si>
  <si>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</si>
  <si>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</si>
  <si>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</si>
  <si>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</si>
  <si>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</si>
  <si>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</si>
  <si>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</si>
  <si>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</si>
  <si>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</si>
  <si>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</si>
  <si>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</si>
  <si>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</si>
  <si>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</si>
  <si>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</si>
  <si>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</si>
  <si>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</si>
  <si>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</si>
  <si>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</si>
  <si>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</si>
  <si>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</si>
  <si>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</si>
  <si>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</si>
  <si>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</si>
  <si>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</si>
  <si>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</si>
  <si>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</si>
  <si>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</si>
  <si>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</si>
  <si>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</si>
  <si>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</si>
  <si>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</si>
  <si>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</si>
  <si>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</si>
  <si>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</si>
  <si>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</si>
  <si>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</si>
  <si>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</si>
  <si>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</si>
  <si>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</si>
  <si>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</si>
  <si>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</si>
  <si>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</si>
  <si>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</si>
  <si>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</si>
  <si>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</si>
  <si>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</si>
  <si>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</si>
  <si>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</si>
  <si>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</si>
  <si>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</si>
  <si>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</si>
  <si>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</si>
  <si>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</si>
  <si>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</si>
  <si>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</si>
  <si>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</si>
  <si>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</si>
  <si>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</si>
  <si>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</si>
  <si>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</si>
  <si>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</si>
  <si>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</si>
  <si>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</si>
  <si>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</si>
  <si>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</si>
  <si>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</si>
  <si>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</si>
  <si>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</si>
  <si>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</si>
  <si>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</si>
  <si>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</si>
  <si>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</si>
  <si>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</si>
  <si>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</si>
  <si>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</si>
  <si>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</si>
  <si>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</si>
  <si>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</si>
  <si>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</si>
  <si>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</si>
  <si>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</si>
  <si>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</si>
  <si>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</si>
  <si>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</si>
  <si>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</si>
  <si>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</si>
  <si>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</si>
  <si>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</si>
  <si>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</si>
  <si>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</si>
  <si>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</si>
  <si>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</si>
  <si>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</si>
  <si>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</si>
  <si>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</si>
  <si>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</si>
  <si>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</si>
  <si>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</si>
  <si>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</si>
  <si>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</si>
  <si>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</si>
  <si>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</si>
  <si>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</si>
  <si>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</si>
  <si>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</si>
  <si>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</si>
  <si>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</si>
  <si>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</si>
  <si>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</si>
  <si>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</si>
  <si>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с. Чугуевка</t>
  </si>
  <si>
    <t>"4189702"</t>
  </si>
  <si>
    <t>pIns_PT_VTAR_A_HOTVSNA</t>
  </si>
  <si>
    <t>pt_ntar_14</t>
  </si>
  <si>
    <t>pt_ter_14</t>
  </si>
  <si>
    <t>pt_cs_14</t>
  </si>
  <si>
    <t>Добавить централизованную систему для дифференциации</t>
  </si>
  <si>
    <t>пгт Смоляниново</t>
  </si>
  <si>
    <t>pt_ter_30</t>
  </si>
  <si>
    <t>pt_cs_30</t>
  </si>
  <si>
    <t>pt_ist_te_30</t>
  </si>
  <si>
    <t>пгт Краскино</t>
  </si>
  <si>
    <t>pt_ter_31</t>
  </si>
  <si>
    <t>pt_cs_31</t>
  </si>
  <si>
    <t>pt_ist_te_31</t>
  </si>
  <si>
    <t>Кировское ГП</t>
  </si>
  <si>
    <t>pt_ter_32</t>
  </si>
  <si>
    <t>pt_cs_32</t>
  </si>
  <si>
    <t>pt_ist_te_32</t>
  </si>
  <si>
    <t>Дальнереченский ГО</t>
  </si>
  <si>
    <t>pt_ter_33</t>
  </si>
  <si>
    <t>pt_cs_33</t>
  </si>
  <si>
    <t>pt_ist_te_33</t>
  </si>
  <si>
    <t>Лесозаводский ГО</t>
  </si>
  <si>
    <t>pt_ter_34</t>
  </si>
  <si>
    <t>pt_cs_34</t>
  </si>
  <si>
    <t>pt_ist_te_34</t>
  </si>
  <si>
    <t>с. Светлогорье</t>
  </si>
  <si>
    <t>pt_ter_35</t>
  </si>
  <si>
    <t>pt_cs_35</t>
  </si>
  <si>
    <t>pt_ist_te_35</t>
  </si>
  <si>
    <t>Находкинский ГО</t>
  </si>
  <si>
    <t>pt_ter_36</t>
  </si>
  <si>
    <t>pt_cs_36</t>
  </si>
  <si>
    <t>pt_ist_te_36</t>
  </si>
  <si>
    <t>пгт Преображение</t>
  </si>
  <si>
    <t>pt_ter_37</t>
  </si>
  <si>
    <t>pt_cs_37</t>
  </si>
  <si>
    <t>pt_ist_te_37</t>
  </si>
  <si>
    <t>Спасск-Дальний ГО</t>
  </si>
  <si>
    <t>pt_ter_38</t>
  </si>
  <si>
    <t>pt_cs_38</t>
  </si>
  <si>
    <t>pt_ist_te_38</t>
  </si>
  <si>
    <t>с. Майское</t>
  </si>
  <si>
    <t>pt_ter_39</t>
  </si>
  <si>
    <t>pt_cs_39</t>
  </si>
  <si>
    <t>pt_ist_te_39</t>
  </si>
  <si>
    <t>Владивостокский ГО</t>
  </si>
  <si>
    <t>pt_ter_40</t>
  </si>
  <si>
    <t>pt_cs_40</t>
  </si>
  <si>
    <t>pt_ist_te_40</t>
  </si>
  <si>
    <t>пгт Сибирцево</t>
  </si>
  <si>
    <t>pt_ter_41</t>
  </si>
  <si>
    <t>pt_cs_41</t>
  </si>
  <si>
    <t>pt_ist_te_41</t>
  </si>
  <si>
    <t>с. Екатериновка</t>
  </si>
  <si>
    <t>pt_ter_42</t>
  </si>
  <si>
    <t>pt_cs_42</t>
  </si>
  <si>
    <t>pt_ist_te_42</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</si>
  <si>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</si>
  <si>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</si>
  <si>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</si>
  <si>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</si>
  <si>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</si>
  <si>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</si>
  <si>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</si>
  <si>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</si>
  <si>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</si>
  <si>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</si>
  <si>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</si>
  <si>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</si>
  <si>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</si>
  <si>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</si>
  <si>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</si>
  <si>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</si>
  <si>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</si>
  <si>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</si>
  <si>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</si>
  <si>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</si>
  <si>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</si>
  <si>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</si>
  <si>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</si>
  <si>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</si>
  <si>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</si>
  <si>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</si>
  <si>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</si>
  <si>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</si>
  <si>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</si>
  <si>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</si>
  <si>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</si>
  <si>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</si>
  <si>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</si>
  <si>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</si>
  <si>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</si>
  <si>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</si>
  <si>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</si>
  <si>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</si>
  <si>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</si>
  <si>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</si>
  <si>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</si>
  <si>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</si>
  <si>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</si>
  <si>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</si>
  <si>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</si>
  <si>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</si>
  <si>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</si>
  <si>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</si>
  <si>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</si>
  <si>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</si>
  <si>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</si>
  <si>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</si>
  <si>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</si>
  <si>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</si>
  <si>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</si>
  <si>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</si>
  <si>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</si>
  <si>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</si>
  <si>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</si>
  <si>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</si>
  <si>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</si>
  <si>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</si>
  <si>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</si>
  <si>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</si>
  <si>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</si>
  <si>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</si>
  <si>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</si>
  <si>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</si>
  <si>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</si>
  <si>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</si>
  <si>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</si>
  <si>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</si>
  <si>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</si>
  <si>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</si>
  <si>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</si>
  <si>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</si>
  <si>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</si>
  <si>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</si>
  <si>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</si>
  <si>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</si>
  <si>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</si>
  <si>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</si>
  <si>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</si>
  <si>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</si>
  <si>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</si>
  <si>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</si>
  <si>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</si>
  <si>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</si>
  <si>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</si>
  <si>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</si>
  <si>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</si>
  <si>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</si>
  <si>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</si>
  <si>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</si>
  <si>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</si>
  <si>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</si>
  <si>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</si>
  <si>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</si>
  <si>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</si>
  <si>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</si>
  <si>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</si>
  <si>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</si>
  <si>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</si>
  <si>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</si>
  <si>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</si>
  <si>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</si>
  <si>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</si>
  <si>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</si>
  <si>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</si>
  <si>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</si>
  <si>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</si>
  <si>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</si>
  <si>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</si>
  <si>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</si>
  <si>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</si>
  <si>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</si>
  <si>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</si>
  <si>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</si>
  <si>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</si>
  <si>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</si>
  <si>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</si>
  <si>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</si>
  <si>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</si>
  <si>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</si>
  <si>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</si>
  <si>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</si>
  <si>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</si>
  <si>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</si>
  <si>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</si>
  <si>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</si>
  <si>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</si>
  <si>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</si>
  <si>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</si>
  <si>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</si>
  <si>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</si>
  <si>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</si>
  <si>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</si>
  <si>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</si>
  <si>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</si>
  <si>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</si>
  <si>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</si>
  <si>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</si>
  <si>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</si>
  <si>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</si>
  <si>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</si>
  <si>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</si>
  <si>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</si>
  <si>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</si>
  <si>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</si>
  <si>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</si>
  <si>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</si>
  <si>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</si>
  <si>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</si>
  <si>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</si>
  <si>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</si>
  <si>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</si>
  <si>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</si>
  <si>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</si>
  <si>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</si>
  <si>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</si>
  <si>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</si>
  <si>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</si>
  <si>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</si>
  <si>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</si>
  <si>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</si>
  <si>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</si>
  <si>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</si>
  <si>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</si>
  <si>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</si>
  <si>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</si>
  <si>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</si>
  <si>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</si>
  <si>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</si>
  <si>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</si>
  <si>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</si>
  <si>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</si>
  <si>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</si>
  <si>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</si>
  <si>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</si>
  <si>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</si>
  <si>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</si>
  <si>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</si>
  <si>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</si>
  <si>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</si>
  <si>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</si>
  <si>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</si>
  <si>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</si>
  <si>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</si>
  <si>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</si>
  <si>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</si>
  <si>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</si>
  <si>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</si>
  <si>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</si>
  <si>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</si>
  <si>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</si>
  <si>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</si>
  <si>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</si>
  <si>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</si>
  <si>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</si>
  <si>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</si>
  <si>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</si>
  <si>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</si>
  <si>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</si>
  <si>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</si>
  <si>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</si>
  <si>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</si>
  <si>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</si>
  <si>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</si>
  <si>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</si>
  <si>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</si>
  <si>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</si>
  <si>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</si>
  <si>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</si>
  <si>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</si>
  <si>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</si>
  <si>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</si>
  <si>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</si>
  <si>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</si>
  <si>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</si>
  <si>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</si>
  <si>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</si>
  <si>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</si>
  <si>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</si>
  <si>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</si>
  <si>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</si>
  <si>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</si>
  <si>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</si>
  <si>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</si>
  <si>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</si>
  <si>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</si>
  <si>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</si>
  <si>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</si>
  <si>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</si>
  <si>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</si>
  <si>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</si>
  <si>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</si>
  <si>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</si>
  <si>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</si>
  <si>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</si>
  <si>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</si>
  <si>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</si>
  <si>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</si>
  <si>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</si>
  <si>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</si>
  <si>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</si>
  <si>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</si>
  <si>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</si>
  <si>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</si>
  <si>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</si>
  <si>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</si>
  <si>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</si>
  <si>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</si>
  <si>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</si>
  <si>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</si>
  <si>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</si>
  <si>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</si>
  <si>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</si>
  <si>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</si>
  <si>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</si>
  <si>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</si>
  <si>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</si>
  <si>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</si>
  <si>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</si>
  <si>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</si>
  <si>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</si>
  <si>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</si>
  <si>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</si>
  <si>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</si>
  <si>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</si>
  <si>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</si>
  <si>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</si>
  <si>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</si>
  <si>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</si>
  <si>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</si>
  <si>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</si>
  <si>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</si>
  <si>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</si>
  <si>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</si>
  <si>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</si>
  <si>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</si>
  <si>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</si>
  <si>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</si>
  <si>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</si>
  <si>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</si>
  <si>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</si>
  <si>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</si>
  <si>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</si>
  <si>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</si>
  <si>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</si>
  <si>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Без учета НДС</t>
  </si>
  <si>
    <t>население</t>
  </si>
  <si>
    <t>С учетом НДС</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</si>
  <si>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</si>
  <si>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</si>
  <si>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</si>
  <si>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</si>
  <si>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</si>
  <si>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</si>
  <si>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</si>
  <si>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</si>
  <si>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</si>
  <si>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</si>
  <si>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</si>
  <si>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</si>
  <si>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</si>
  <si>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</si>
  <si>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</si>
  <si>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</si>
  <si>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</si>
  <si>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</si>
  <si>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</si>
  <si>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</si>
  <si>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</si>
  <si>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</si>
  <si>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</si>
  <si>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</si>
  <si>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</si>
  <si>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</si>
  <si>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</si>
  <si>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</si>
  <si>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</si>
  <si>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</si>
  <si>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</si>
  <si>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</si>
  <si>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</si>
  <si>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</si>
  <si>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</si>
  <si>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</si>
  <si>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</si>
  <si>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</si>
  <si>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</si>
  <si>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</si>
  <si>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</si>
  <si>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</si>
  <si>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</si>
  <si>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</si>
  <si>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</si>
  <si>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</si>
  <si>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</si>
  <si>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</si>
  <si>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</si>
  <si>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</si>
  <si>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</si>
  <si>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</si>
  <si>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</si>
  <si>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</si>
  <si>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</si>
  <si>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</si>
  <si>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</si>
  <si>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</si>
  <si>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</si>
  <si>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</si>
  <si>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</si>
  <si>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</si>
  <si>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</si>
  <si>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</si>
  <si>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</si>
  <si>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</si>
  <si>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</si>
  <si>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</si>
  <si>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</si>
  <si>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</si>
  <si>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</si>
  <si>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</si>
  <si>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</si>
  <si>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</si>
  <si>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</si>
  <si>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</si>
  <si>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</si>
  <si>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</si>
  <si>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</si>
  <si>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</si>
  <si>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</si>
  <si>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</si>
  <si>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</si>
  <si>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</si>
  <si>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</si>
  <si>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</si>
  <si>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</si>
  <si>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</si>
  <si>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</si>
  <si>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</si>
  <si>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</si>
  <si>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</si>
  <si>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</si>
  <si>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</si>
  <si>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</si>
  <si>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</si>
  <si>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</si>
  <si>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</si>
  <si>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</si>
  <si>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</si>
  <si>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</si>
  <si>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</si>
  <si>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</si>
  <si>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</si>
  <si>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</si>
  <si>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</si>
  <si>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</si>
  <si>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</si>
  <si>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</si>
  <si>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</si>
  <si>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</si>
  <si>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</si>
  <si>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</si>
  <si>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</si>
  <si>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</si>
  <si>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</si>
  <si>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</si>
  <si>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</si>
  <si>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</si>
  <si>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</si>
  <si>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</si>
  <si>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</si>
  <si>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</si>
  <si>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</si>
  <si>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</si>
  <si>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</si>
  <si>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</si>
  <si>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</si>
  <si>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</si>
  <si>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</si>
  <si>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</si>
  <si>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</si>
  <si>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</si>
  <si>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</si>
  <si>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</si>
  <si>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</si>
  <si>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</si>
  <si>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</si>
  <si>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</si>
  <si>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</si>
  <si>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</si>
  <si>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</si>
  <si>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</si>
  <si>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</si>
  <si>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</si>
  <si>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</si>
  <si>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</si>
  <si>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</si>
  <si>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</si>
  <si>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</si>
  <si>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</si>
  <si>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</si>
  <si>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</si>
  <si>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</si>
  <si>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</si>
  <si>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</si>
  <si>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</si>
  <si>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</si>
  <si>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</si>
  <si>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</si>
  <si>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</si>
  <si>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</si>
  <si>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</si>
  <si>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</si>
  <si>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</si>
  <si>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</si>
  <si>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</si>
  <si>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</si>
  <si>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</si>
  <si>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</si>
  <si>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</si>
  <si>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</si>
  <si>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</si>
  <si>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</si>
  <si>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</si>
  <si>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</si>
  <si>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</si>
  <si>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</si>
  <si>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</si>
  <si>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</si>
  <si>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</si>
  <si>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</si>
  <si>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</si>
  <si>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</si>
  <si>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</si>
  <si>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</si>
  <si>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</si>
  <si>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</si>
  <si>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</si>
  <si>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</si>
  <si>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</si>
  <si>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</si>
  <si>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</si>
  <si>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</si>
  <si>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</si>
  <si>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</si>
  <si>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</si>
  <si>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</si>
  <si>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</si>
  <si>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</si>
  <si>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</si>
  <si>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</si>
  <si>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</si>
  <si>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</si>
  <si>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</si>
  <si>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</si>
  <si>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</si>
  <si>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</si>
  <si>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</si>
  <si>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</si>
  <si>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</si>
  <si>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</si>
  <si>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</si>
  <si>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</si>
  <si>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</si>
  <si>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</si>
  <si>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</si>
  <si>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</si>
  <si>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</si>
  <si>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</si>
  <si>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</si>
  <si>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</si>
  <si>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</si>
  <si>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</si>
  <si>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</si>
  <si>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</si>
  <si>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</si>
  <si>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</si>
  <si>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</si>
  <si>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</si>
  <si>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</si>
  <si>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</si>
  <si>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</si>
  <si>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</si>
  <si>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</si>
  <si>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</si>
  <si>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</si>
  <si>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</si>
  <si>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</si>
  <si>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</si>
  <si>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</si>
  <si>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</si>
  <si>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</si>
  <si>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</si>
  <si>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</si>
  <si>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</si>
  <si>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</si>
  <si>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</si>
  <si>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</si>
  <si>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</si>
  <si>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</si>
  <si>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</si>
  <si>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</si>
  <si>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</si>
  <si>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</si>
  <si>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</si>
  <si>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</si>
  <si>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</si>
  <si>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</si>
  <si>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</si>
  <si>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</si>
  <si>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</si>
  <si>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</si>
  <si>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</si>
  <si>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</si>
  <si>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</si>
  <si>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</si>
  <si>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</si>
  <si>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</si>
  <si>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</si>
  <si>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</si>
  <si>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</si>
  <si>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</si>
  <si>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</si>
  <si>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</si>
  <si>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</si>
  <si>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</si>
  <si>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</si>
  <si>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</si>
  <si>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</si>
  <si>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</si>
  <si>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</si>
  <si>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</si>
  <si>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</si>
  <si>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</si>
  <si>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</si>
  <si>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</si>
  <si>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</si>
  <si>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</si>
  <si>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</si>
  <si>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</si>
  <si>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</si>
  <si>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</si>
  <si>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</si>
  <si>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</si>
  <si>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</si>
  <si>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</si>
  <si>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</si>
  <si>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</si>
  <si>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</si>
  <si>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</si>
  <si>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</si>
  <si>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</si>
  <si>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</si>
  <si>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</si>
  <si>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</si>
  <si>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</si>
  <si>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</si>
  <si>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</si>
  <si>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</si>
  <si>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</si>
  <si>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</si>
  <si>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</si>
  <si>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</si>
  <si>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</si>
  <si>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</si>
  <si>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</si>
  <si>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</si>
  <si>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</si>
  <si>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</si>
  <si>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</si>
  <si>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</si>
  <si>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</si>
  <si>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</si>
  <si>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</si>
  <si>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</si>
  <si>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</si>
  <si>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</si>
  <si>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</si>
  <si>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</si>
  <si>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</si>
  <si>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</si>
  <si>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</si>
  <si>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</si>
  <si>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</si>
  <si>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</si>
  <si>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</si>
  <si>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</si>
  <si>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</si>
  <si>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</si>
  <si>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</si>
  <si>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</si>
  <si>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</si>
  <si>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</si>
  <si>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</si>
  <si>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</si>
  <si>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</si>
  <si>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</si>
  <si>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</si>
  <si>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</si>
  <si>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</si>
  <si>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</si>
  <si>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</si>
  <si>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</si>
  <si>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</si>
  <si>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</si>
  <si>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</si>
  <si>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</si>
  <si>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</si>
  <si>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</si>
  <si>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</si>
  <si>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</si>
  <si>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</si>
  <si>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</si>
  <si>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</si>
  <si>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</si>
  <si>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</si>
  <si>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</si>
  <si>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</si>
  <si>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</si>
  <si>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</si>
  <si>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</si>
  <si>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</si>
  <si>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</si>
  <si>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</si>
  <si>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</si>
  <si>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</si>
  <si>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</si>
  <si>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</si>
  <si>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</si>
  <si>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</si>
  <si>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</si>
  <si>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</si>
  <si>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</si>
  <si>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</si>
  <si>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</si>
  <si>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</si>
  <si>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</si>
  <si>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</si>
  <si>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</si>
  <si>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</si>
  <si>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</si>
  <si>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</si>
  <si>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</si>
  <si>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</si>
  <si>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</si>
  <si>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</si>
  <si>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</si>
  <si>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</si>
  <si>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</si>
  <si>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</si>
  <si>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</si>
  <si>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</si>
  <si>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</si>
  <si>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</si>
  <si>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</si>
  <si>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</si>
  <si>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</si>
  <si>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</si>
  <si>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</si>
  <si>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</si>
  <si>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</si>
  <si>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</si>
  <si>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</si>
  <si>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</si>
  <si>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</si>
  <si>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</si>
  <si>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</si>
  <si>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</si>
  <si>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</si>
  <si>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</si>
  <si>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</si>
  <si>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</si>
  <si>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</si>
  <si>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</si>
  <si>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</si>
  <si>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</si>
  <si>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</si>
  <si>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</si>
  <si>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</si>
  <si>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</si>
  <si>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</si>
  <si>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</si>
  <si>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</si>
  <si>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</si>
  <si>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</si>
  <si>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</si>
  <si>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</si>
  <si>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</si>
  <si>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</si>
  <si>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</si>
  <si>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</si>
  <si>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</si>
  <si>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</si>
  <si>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</si>
  <si>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</si>
  <si>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</si>
  <si>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</si>
  <si>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</si>
  <si>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</si>
  <si>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</si>
  <si>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</si>
  <si>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</si>
  <si>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</si>
  <si>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</si>
  <si>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</si>
  <si>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</si>
  <si>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</si>
  <si>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</si>
  <si>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</si>
  <si>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</si>
  <si>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</si>
  <si>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</si>
  <si>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</si>
  <si>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</si>
  <si>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</si>
  <si>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</si>
  <si>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</si>
  <si>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</si>
  <si>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</si>
  <si>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</si>
  <si>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</si>
  <si>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</si>
  <si>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</si>
  <si>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</si>
  <si>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</si>
  <si>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</si>
  <si>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</si>
  <si>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</si>
  <si>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</si>
  <si>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</si>
  <si>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</si>
  <si>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</si>
  <si>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</si>
  <si>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</si>
  <si>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</si>
  <si>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</si>
  <si>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</si>
  <si>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</si>
  <si>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</si>
  <si>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</si>
  <si>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</si>
  <si>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</si>
  <si>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</si>
  <si>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</si>
  <si>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</si>
  <si>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</si>
  <si>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</si>
  <si>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</si>
  <si>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</si>
  <si>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</si>
  <si>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</si>
  <si>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</si>
  <si>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</si>
  <si>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</si>
  <si>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</si>
  <si>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</si>
  <si>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</si>
  <si>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</si>
  <si>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</si>
  <si>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</si>
  <si>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</si>
  <si>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</si>
  <si>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</si>
  <si>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</si>
  <si>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</si>
  <si>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</si>
  <si>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</si>
  <si>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</si>
  <si>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</si>
  <si>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</si>
  <si>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</si>
  <si>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</si>
  <si>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</si>
  <si>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</si>
  <si>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</si>
  <si>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</si>
  <si>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</si>
  <si>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</si>
  <si>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</si>
  <si>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</si>
  <si>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</si>
  <si>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</si>
  <si>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</si>
  <si>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</si>
  <si>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</si>
  <si>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</si>
  <si>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</si>
  <si>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</si>
  <si>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</si>
  <si>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</si>
  <si>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</si>
  <si>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</si>
  <si>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</si>
  <si>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</si>
  <si>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</si>
  <si>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</si>
  <si>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</si>
  <si>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</si>
  <si>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</si>
  <si>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</si>
  <si>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</si>
  <si>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</si>
  <si>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</si>
  <si>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</si>
  <si>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</si>
  <si>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</si>
  <si>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</si>
  <si>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</si>
  <si>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</si>
  <si>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</si>
  <si>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</si>
  <si>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</si>
  <si>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</si>
  <si>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</si>
  <si>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</si>
  <si>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</si>
  <si>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</si>
  <si>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</si>
  <si>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</si>
  <si>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</si>
  <si>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</si>
  <si>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</si>
  <si>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</si>
  <si>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</si>
  <si>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</si>
  <si>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</si>
  <si>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</si>
  <si>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</si>
  <si>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</si>
  <si>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</si>
  <si>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</si>
  <si>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</si>
  <si>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</si>
  <si>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</si>
  <si>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</si>
  <si>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</si>
  <si>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</si>
  <si>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</si>
  <si>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</si>
  <si>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</si>
  <si>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</si>
  <si>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</si>
  <si>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</si>
  <si>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</si>
  <si>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горячего водоснабжения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</si>
  <si>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</si>
  <si>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19.11.2018 № 1150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</si>
  <si>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</si>
  <si>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</si>
  <si>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</si>
  <si>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</si>
  <si>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</si>
  <si>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</si>
  <si>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</si>
  <si>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</si>
  <si>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</si>
  <si>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</si>
  <si>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</si>
  <si>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</si>
  <si>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</si>
  <si>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</si>
  <si>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</si>
  <si>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</si>
  <si>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</si>
  <si>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</si>
  <si>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</si>
  <si>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</si>
  <si>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</si>
  <si>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</si>
  <si>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</si>
  <si>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</si>
  <si>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</si>
  <si>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</si>
  <si>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</si>
  <si>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</si>
  <si>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</si>
  <si>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</si>
  <si>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</si>
  <si>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</si>
  <si>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</si>
  <si>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</si>
  <si>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</si>
  <si>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</si>
  <si>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</si>
  <si>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</si>
  <si>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</si>
  <si>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</si>
  <si>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</si>
  <si>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</si>
  <si>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</si>
  <si>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</si>
  <si>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</si>
  <si>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</si>
  <si>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</si>
  <si>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</si>
  <si>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</si>
  <si>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</si>
  <si>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</si>
  <si>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</si>
  <si>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</si>
  <si>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</si>
  <si>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</si>
  <si>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</si>
  <si>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</si>
  <si>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</si>
  <si>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</si>
  <si>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</si>
  <si>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</si>
  <si>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</si>
  <si>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</si>
  <si>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</si>
  <si>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</si>
  <si>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</si>
  <si>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</si>
  <si>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</si>
  <si>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</si>
  <si>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</si>
  <si>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</si>
  <si>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</si>
  <si>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</si>
  <si>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</si>
  <si>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</si>
  <si>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</si>
  <si>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</si>
  <si>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</si>
  <si>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</si>
  <si>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</si>
  <si>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</si>
  <si>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</si>
  <si>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</si>
  <si>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</si>
  <si>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</si>
  <si>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</si>
  <si>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</si>
  <si>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</si>
  <si>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</si>
  <si>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</si>
  <si>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</si>
  <si>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</si>
  <si>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</si>
  <si>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</si>
  <si>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</si>
  <si>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</si>
  <si>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</si>
  <si>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</si>
  <si>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</si>
  <si>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</si>
  <si>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</si>
  <si>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</si>
  <si>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</si>
  <si>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</si>
  <si>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</si>
  <si>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</si>
  <si>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</si>
  <si>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</si>
  <si>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</si>
  <si>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</si>
  <si>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</si>
  <si>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</si>
  <si>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</si>
  <si>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</si>
  <si>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</si>
  <si>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</si>
  <si>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</si>
  <si>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</si>
  <si>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</si>
  <si>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</si>
  <si>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</si>
  <si>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</si>
  <si>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</si>
  <si>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</si>
  <si>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</si>
  <si>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</si>
  <si>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</si>
  <si>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</si>
  <si>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</si>
  <si>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</si>
  <si>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</si>
  <si>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</si>
  <si>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</si>
  <si>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</si>
  <si>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</si>
  <si>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</si>
  <si>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</si>
  <si>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</si>
  <si>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</si>
  <si>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</si>
  <si>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</si>
  <si>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</si>
  <si>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</si>
  <si>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</si>
  <si>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</si>
  <si>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</si>
  <si>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</si>
  <si>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</si>
  <si>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</si>
  <si>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</si>
  <si>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</si>
  <si>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</si>
  <si>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</si>
  <si>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</si>
  <si>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</si>
  <si>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</si>
  <si>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</si>
  <si>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</si>
  <si>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</si>
  <si>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</si>
  <si>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</si>
  <si>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</si>
  <si>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</si>
  <si>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</si>
  <si>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</si>
  <si>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</si>
  <si>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</si>
  <si>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</si>
  <si>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</si>
  <si>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</si>
  <si>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</si>
  <si>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</si>
  <si>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</si>
  <si>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</si>
  <si>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</si>
  <si>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</si>
  <si>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</si>
  <si>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</si>
  <si>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</si>
  <si>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</si>
  <si>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</si>
  <si>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</si>
  <si>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</si>
  <si>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</si>
  <si>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</si>
  <si>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</si>
  <si>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</si>
  <si>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</si>
  <si>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</si>
  <si>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</si>
  <si>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</si>
  <si>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</si>
  <si>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</si>
  <si>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</si>
  <si>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</si>
  <si>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</si>
  <si>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</si>
  <si>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</si>
  <si>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</si>
  <si>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</si>
  <si>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</si>
  <si>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</si>
  <si>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</si>
  <si>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</si>
  <si>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</si>
  <si>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</si>
  <si>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</si>
  <si>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</si>
  <si>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</si>
  <si>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</si>
  <si>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</si>
  <si>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</si>
  <si>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</si>
  <si>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</si>
  <si>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</si>
  <si>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</si>
  <si>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</si>
  <si>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</si>
  <si>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</si>
  <si>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</si>
  <si>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</si>
  <si>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</si>
  <si>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</si>
  <si>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</si>
  <si>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</si>
  <si>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</si>
  <si>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</si>
  <si>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</si>
  <si>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</si>
  <si>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</si>
  <si>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</si>
  <si>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</si>
  <si>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</si>
  <si>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</si>
  <si>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</si>
  <si>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</si>
  <si>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</si>
  <si>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</si>
  <si>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</si>
  <si>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</si>
  <si>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</si>
  <si>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</si>
  <si>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</si>
  <si>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</si>
  <si>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</si>
  <si>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</si>
  <si>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</si>
  <si>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</si>
  <si>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</si>
  <si>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</si>
  <si>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</si>
  <si>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</si>
  <si>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</si>
  <si>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</si>
  <si>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</si>
  <si>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</si>
  <si>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</si>
  <si>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</si>
  <si>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</si>
  <si>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</si>
  <si>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</si>
  <si>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</si>
  <si>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</si>
  <si>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</si>
  <si>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</si>
  <si>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</si>
  <si>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</si>
  <si>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</si>
  <si>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</si>
  <si>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</si>
  <si>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</si>
  <si>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</si>
  <si>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</si>
  <si>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</si>
  <si>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</si>
  <si>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</si>
  <si>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</si>
  <si>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</si>
  <si>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</si>
  <si>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</si>
  <si>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</si>
  <si>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</si>
  <si>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</si>
  <si>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</si>
  <si>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</si>
  <si>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</si>
  <si>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</si>
  <si>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</si>
  <si>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</si>
  <si>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</si>
  <si>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</si>
  <si>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</si>
  <si>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</si>
  <si>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</si>
  <si>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</si>
  <si>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</si>
  <si>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</si>
  <si>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</si>
  <si>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</si>
  <si>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</si>
  <si>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</si>
  <si>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</si>
  <si>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</si>
  <si>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</si>
  <si>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</si>
  <si>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</si>
  <si>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</si>
  <si>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</si>
  <si>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</si>
  <si>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</si>
  <si>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</si>
  <si>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</si>
  <si>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</si>
  <si>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</si>
  <si>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</si>
  <si>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</si>
  <si>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</si>
  <si>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</si>
  <si>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</si>
  <si>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</si>
  <si>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</si>
  <si>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</si>
  <si>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</si>
  <si>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</si>
  <si>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</si>
  <si>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</si>
  <si>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</si>
  <si>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</si>
  <si>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</si>
  <si>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</si>
  <si>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</si>
  <si>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</si>
  <si>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</si>
  <si>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</si>
  <si>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</si>
  <si>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</si>
  <si>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</si>
  <si>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</si>
  <si>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</si>
  <si>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</si>
  <si>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</si>
  <si>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</si>
  <si>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</si>
  <si>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</si>
  <si>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</si>
  <si>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</si>
  <si>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</si>
  <si>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</si>
  <si>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</si>
  <si>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</si>
  <si>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</si>
  <si>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</si>
  <si>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</si>
  <si>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</si>
  <si>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</si>
  <si>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</si>
  <si>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</si>
  <si>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</si>
  <si>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</si>
  <si>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</si>
  <si>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</si>
  <si>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</si>
  <si>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</si>
  <si>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</si>
  <si>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</si>
  <si>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</si>
  <si>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</si>
  <si>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</si>
  <si>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</si>
  <si>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</si>
  <si>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</si>
  <si>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</si>
  <si>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</si>
  <si>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</si>
  <si>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</si>
  <si>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</si>
  <si>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</si>
  <si>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</si>
  <si>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</si>
  <si>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</si>
  <si>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</si>
  <si>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</si>
  <si>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</si>
  <si>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</si>
  <si>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</si>
  <si>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</si>
  <si>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</si>
  <si>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</si>
  <si>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</si>
  <si>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</si>
  <si>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</si>
  <si>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</si>
  <si>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</si>
  <si>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</si>
  <si>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</si>
  <si>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</si>
  <si>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</si>
  <si>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</si>
  <si>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</si>
  <si>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</si>
  <si>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</si>
  <si>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</si>
  <si>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</si>
  <si>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</si>
  <si>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</si>
  <si>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</si>
  <si>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</si>
  <si>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</si>
  <si>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</si>
  <si>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</si>
  <si>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</si>
  <si>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</si>
  <si>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</si>
  <si>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</si>
  <si>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</si>
  <si>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</si>
  <si>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</si>
  <si>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</si>
  <si>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</si>
  <si>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</si>
  <si>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</si>
  <si>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</si>
  <si>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</si>
  <si>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</si>
  <si>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</si>
  <si>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</si>
  <si>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</si>
  <si>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</si>
  <si>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</si>
  <si>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</si>
  <si>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</si>
  <si>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</si>
  <si>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</si>
  <si>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</si>
  <si>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</si>
  <si>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</si>
  <si>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</si>
  <si>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</si>
  <si>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</si>
  <si>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</si>
  <si>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</si>
  <si>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</si>
  <si>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</si>
  <si>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</si>
  <si>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</si>
  <si>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</si>
  <si>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</si>
  <si>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</si>
  <si>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</si>
  <si>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</si>
  <si>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</si>
  <si>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</si>
  <si>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</si>
  <si>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</si>
  <si>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</si>
  <si>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</si>
  <si>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</si>
  <si>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</si>
  <si>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</si>
  <si>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</si>
  <si>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</si>
  <si>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</si>
  <si>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</si>
  <si>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</si>
  <si>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</si>
  <si>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</si>
  <si>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</si>
  <si>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</si>
  <si>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</si>
  <si>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</si>
  <si>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</si>
  <si>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</si>
  <si>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</si>
  <si>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</si>
  <si>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</si>
  <si>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</si>
  <si>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</si>
  <si>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</si>
  <si>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</si>
  <si>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</si>
  <si>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</si>
  <si>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</si>
  <si>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</si>
  <si>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</si>
  <si>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</si>
  <si>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</si>
  <si>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</si>
  <si>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</si>
  <si>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</si>
  <si>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</si>
  <si>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</si>
  <si>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</si>
  <si>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</si>
  <si>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</si>
  <si>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</si>
  <si>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</si>
  <si>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</si>
  <si>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</si>
  <si>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</si>
  <si>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</si>
  <si>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</si>
  <si>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</si>
  <si>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</si>
  <si>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</si>
  <si>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</si>
  <si>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</si>
  <si>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</si>
  <si>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</si>
  <si>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</si>
  <si>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</si>
  <si>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</si>
  <si>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</si>
  <si>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</si>
  <si>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</si>
  <si>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</si>
  <si>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</si>
  <si>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</si>
  <si>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</si>
  <si>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</si>
  <si>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</si>
  <si>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</si>
  <si>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</si>
  <si>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</si>
  <si>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</si>
  <si>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</si>
  <si>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</si>
  <si>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</si>
  <si>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</si>
  <si>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</si>
  <si>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</si>
  <si>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</si>
  <si>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</si>
  <si>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</si>
  <si>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</si>
  <si>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</si>
  <si>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</si>
  <si>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</si>
  <si>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Республика Бурятия</t>
  </si>
  <si>
    <t>52</t>
  </si>
  <si>
    <t>PT_NETS_LIST</t>
  </si>
  <si>
    <t>Республика Дагестан</t>
  </si>
  <si>
    <t>53</t>
  </si>
  <si>
    <t>Республика Ингушетия</t>
  </si>
  <si>
    <t>TERRITORY_ID</t>
  </si>
  <si>
    <t>5111111111111111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</si>
  <si>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</si>
  <si>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</si>
  <si>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</si>
  <si>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</si>
  <si>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</si>
  <si>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</si>
  <si>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</si>
  <si>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</si>
  <si>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</si>
  <si>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</si>
  <si>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</si>
  <si>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</si>
  <si>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</si>
  <si>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</si>
  <si>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</si>
  <si>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</si>
  <si>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</si>
  <si>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</si>
  <si>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</si>
  <si>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</si>
  <si>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</si>
  <si>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</si>
  <si>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</si>
  <si>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</si>
  <si>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</si>
  <si>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</si>
  <si>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</si>
  <si>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</si>
  <si>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</si>
  <si>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</si>
  <si>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</si>
  <si>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</si>
  <si>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</si>
  <si>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</si>
  <si>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</si>
  <si>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</si>
  <si>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</si>
  <si>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</si>
  <si>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</si>
  <si>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</si>
  <si>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</si>
  <si>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</si>
  <si>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</si>
  <si>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</si>
  <si>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</si>
  <si>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</si>
  <si>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</si>
  <si>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</si>
  <si>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</si>
  <si>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</si>
  <si>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</si>
  <si>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</si>
  <si>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</si>
  <si>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</si>
  <si>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</si>
  <si>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</si>
  <si>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</si>
  <si>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</si>
  <si>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</si>
  <si>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</si>
  <si>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</si>
  <si>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</si>
  <si>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</si>
  <si>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</si>
  <si>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</si>
  <si>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</si>
  <si>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</si>
  <si>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</si>
  <si>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</si>
  <si>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</si>
  <si>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</si>
  <si>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</si>
  <si>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</si>
  <si>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</si>
  <si>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</si>
  <si>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</si>
  <si>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</si>
  <si>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</si>
  <si>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</si>
  <si>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</si>
  <si>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</si>
  <si>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</si>
  <si>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</si>
  <si>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</si>
  <si>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</si>
  <si>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</si>
  <si>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</si>
  <si>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</si>
  <si>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</si>
  <si>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</si>
  <si>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</si>
  <si>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</si>
  <si>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</si>
  <si>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</si>
  <si>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</si>
  <si>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</si>
  <si>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</si>
  <si>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</si>
  <si>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</si>
  <si>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</si>
  <si>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</si>
  <si>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</si>
  <si>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</si>
  <si>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</si>
  <si>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</si>
  <si>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</si>
  <si>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</si>
  <si>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</si>
  <si>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</si>
  <si>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</si>
  <si>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</si>
  <si>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</si>
  <si>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</si>
  <si>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</si>
  <si>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</si>
  <si>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</si>
  <si>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</si>
  <si>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</si>
  <si>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</si>
  <si>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</si>
  <si>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</si>
  <si>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</si>
  <si>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</si>
  <si>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</si>
  <si>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</si>
  <si>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</si>
  <si>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</si>
  <si>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</si>
  <si>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</si>
  <si>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</si>
  <si>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</si>
  <si>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</si>
  <si>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</si>
  <si>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</si>
  <si>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</si>
  <si>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</si>
  <si>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</si>
  <si>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</si>
  <si>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</si>
  <si>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</si>
  <si>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</si>
  <si>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</si>
  <si>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</si>
  <si>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</si>
  <si>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</si>
  <si>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</si>
  <si>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</si>
  <si>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</si>
  <si>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</si>
  <si>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</si>
  <si>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</si>
  <si>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</si>
  <si>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</si>
  <si>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</si>
  <si>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</si>
  <si>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</si>
  <si>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</si>
  <si>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</si>
  <si>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</si>
  <si>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</si>
  <si>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</si>
  <si>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</si>
  <si>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</si>
  <si>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</si>
  <si>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</si>
  <si>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</si>
  <si>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</si>
  <si>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</si>
  <si>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</si>
  <si>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</si>
  <si>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</si>
  <si>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</si>
  <si>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</si>
  <si>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</si>
  <si>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</si>
  <si>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</si>
  <si>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</si>
  <si>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</si>
  <si>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</si>
  <si>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</si>
  <si>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</si>
  <si>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</si>
  <si>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</si>
  <si>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</si>
  <si>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</si>
  <si>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</si>
  <si>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</si>
  <si>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</si>
  <si>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</si>
  <si>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</si>
  <si>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</si>
  <si>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</si>
  <si>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</si>
  <si>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</si>
  <si>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</si>
  <si>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</si>
  <si>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</si>
  <si>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</si>
  <si>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</si>
  <si>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</si>
  <si>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</si>
  <si>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</si>
  <si>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</si>
  <si>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</si>
  <si>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</si>
  <si>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</si>
  <si>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</si>
  <si>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</si>
  <si>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</si>
  <si>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</si>
  <si>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59/4 от 19.12.2024</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</si>
  <si>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</si>
  <si>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</si>
  <si>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</si>
  <si>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</si>
  <si>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</si>
  <si>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</si>
  <si>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</si>
  <si>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</si>
  <si>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</si>
  <si>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</si>
  <si>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</si>
  <si>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</si>
  <si>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</si>
  <si>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</si>
  <si>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</si>
  <si>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</si>
  <si>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</si>
  <si>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</si>
  <si>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</si>
  <si>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</si>
  <si>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</si>
  <si>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</si>
  <si>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</si>
  <si>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</si>
  <si>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</si>
  <si>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</si>
  <si>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</si>
  <si>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</si>
  <si>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</si>
  <si>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</si>
  <si>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</si>
  <si>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</si>
  <si>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</si>
  <si>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</si>
  <si>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</si>
  <si>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</si>
  <si>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</si>
  <si>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</si>
  <si>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</si>
  <si>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</si>
  <si>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</si>
  <si>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</si>
  <si>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</si>
  <si>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</si>
  <si>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</si>
  <si>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</si>
  <si>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</si>
  <si>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</si>
  <si>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</si>
  <si>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</si>
  <si>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</si>
  <si>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</si>
  <si>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</si>
  <si>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</si>
  <si>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</si>
  <si>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</si>
  <si>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</si>
  <si>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</si>
  <si>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</si>
  <si>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</si>
  <si>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</si>
  <si>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</si>
  <si>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</si>
  <si>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</si>
  <si>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</si>
  <si>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</si>
  <si>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</si>
  <si>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</si>
  <si>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</si>
  <si>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</si>
  <si>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</si>
  <si>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</si>
  <si>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</si>
  <si>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</si>
  <si>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</si>
  <si>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</si>
  <si>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</si>
  <si>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</si>
  <si>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</si>
  <si>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</si>
  <si>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</si>
  <si>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</si>
  <si>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</si>
  <si>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</si>
  <si>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</si>
  <si>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</si>
  <si>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</si>
  <si>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</si>
  <si>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</si>
  <si>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</si>
  <si>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</si>
  <si>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</si>
  <si>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</si>
  <si>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</si>
  <si>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</si>
  <si>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</si>
  <si>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</si>
  <si>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</si>
  <si>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</si>
  <si>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</si>
  <si>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</si>
  <si>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</si>
  <si>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</si>
  <si>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</si>
  <si>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</si>
  <si>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</si>
  <si>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</si>
  <si>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</si>
  <si>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</si>
  <si>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</si>
  <si>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</si>
  <si>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</si>
  <si>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</si>
  <si>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</si>
  <si>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</si>
  <si>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</si>
  <si>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</si>
  <si>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</si>
  <si>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</si>
  <si>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</si>
  <si>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</si>
  <si>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</si>
  <si>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</si>
  <si>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</si>
  <si>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</si>
  <si>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</si>
  <si>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</si>
  <si>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</si>
  <si>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</si>
  <si>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</si>
  <si>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</si>
  <si>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</si>
  <si>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</si>
  <si>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</si>
  <si>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</si>
  <si>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</si>
  <si>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</si>
  <si>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</si>
  <si>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</si>
  <si>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</si>
  <si>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</si>
  <si>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</si>
  <si>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</si>
  <si>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</si>
  <si>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</si>
  <si>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</si>
  <si>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</si>
  <si>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</si>
  <si>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</si>
  <si>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</si>
  <si>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</si>
  <si>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</si>
  <si>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</si>
  <si>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</si>
  <si>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</si>
  <si>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</si>
  <si>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</si>
  <si>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</si>
  <si>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</si>
  <si>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</si>
  <si>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</si>
  <si>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</si>
  <si>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</si>
  <si>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</si>
  <si>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</si>
  <si>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</si>
  <si>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</si>
  <si>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</si>
  <si>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</si>
  <si>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</si>
  <si>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</si>
  <si>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</si>
  <si>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</si>
  <si>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</si>
  <si>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</si>
  <si>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</si>
  <si>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</si>
  <si>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</si>
  <si>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</si>
  <si>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</si>
  <si>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</si>
  <si>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</si>
  <si>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</si>
  <si>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</si>
  <si>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</si>
  <si>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</si>
  <si>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</si>
  <si>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</si>
  <si>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</si>
  <si>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</si>
  <si>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</si>
  <si>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</si>
  <si>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</si>
  <si>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</si>
  <si>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</si>
  <si>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</si>
  <si>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</si>
  <si>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</si>
  <si>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</si>
  <si>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</si>
  <si>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</si>
  <si>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</si>
  <si>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</si>
  <si>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</si>
  <si>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</si>
  <si>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</si>
  <si>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</si>
  <si>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</si>
  <si>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</si>
  <si>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</si>
  <si>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</si>
  <si>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</si>
  <si>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</si>
  <si>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</si>
  <si>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</si>
  <si>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</si>
  <si>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</si>
  <si>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</si>
  <si>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</si>
  <si>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</si>
  <si>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</si>
  <si>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</si>
  <si>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</si>
  <si>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</si>
  <si>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</si>
  <si>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</si>
  <si>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</si>
  <si>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</si>
  <si>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</si>
  <si>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</si>
  <si>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</si>
  <si>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</si>
  <si>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</si>
  <si>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</si>
  <si>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</si>
  <si>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</si>
  <si>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</si>
  <si>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</si>
  <si>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</si>
  <si>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</si>
  <si>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</si>
  <si>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</si>
  <si>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</si>
  <si>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</si>
  <si>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</si>
  <si>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</si>
  <si>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</si>
  <si>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</si>
  <si>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</si>
  <si>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</si>
  <si>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</si>
  <si>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</si>
  <si>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</si>
  <si>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</si>
  <si>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</si>
  <si>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</si>
  <si>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</si>
  <si>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</si>
  <si>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</si>
  <si>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</si>
  <si>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</si>
  <si>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</si>
  <si>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</si>
  <si>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</si>
  <si>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</si>
  <si>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</si>
  <si>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</si>
  <si>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</si>
  <si>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</si>
  <si>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</si>
  <si>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</si>
  <si>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</si>
  <si>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</si>
  <si>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</si>
  <si>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</si>
  <si>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</si>
  <si>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</si>
  <si>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</si>
  <si>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</si>
  <si>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</si>
  <si>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</si>
  <si>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</si>
  <si>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</si>
  <si>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</si>
  <si>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</si>
  <si>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</si>
  <si>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</si>
  <si>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</si>
  <si>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</si>
  <si>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</si>
  <si>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</si>
  <si>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</si>
  <si>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</si>
  <si>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</si>
  <si>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</si>
  <si>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</si>
  <si>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</si>
  <si>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</si>
  <si>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</si>
  <si>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</si>
  <si>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</si>
  <si>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</si>
  <si>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</si>
  <si>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</si>
  <si>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</si>
  <si>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</si>
  <si>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</si>
  <si>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</si>
  <si>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</si>
  <si>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</si>
  <si>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</si>
  <si>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</si>
  <si>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</si>
  <si>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</si>
  <si>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</si>
  <si>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</si>
  <si>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</si>
  <si>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</si>
  <si>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</si>
  <si>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</si>
  <si>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</si>
  <si>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</si>
  <si>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</si>
  <si>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</si>
  <si>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</si>
  <si>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</si>
  <si>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</si>
  <si>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</si>
  <si>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</si>
  <si>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</si>
  <si>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</si>
  <si>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</si>
  <si>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</si>
  <si>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</si>
  <si>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</si>
  <si>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</si>
  <si>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</si>
  <si>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</si>
  <si>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</si>
  <si>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</si>
  <si>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</si>
  <si>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</si>
  <si>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</si>
  <si>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</si>
  <si>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</si>
  <si>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</si>
  <si>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</si>
  <si>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</si>
  <si>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</si>
  <si>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</si>
  <si>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</si>
  <si>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</si>
  <si>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</si>
  <si>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</si>
  <si>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</si>
  <si>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</si>
  <si>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</si>
  <si>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</si>
  <si>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</si>
  <si>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</si>
  <si>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</si>
  <si>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</si>
  <si>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</si>
  <si>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</si>
  <si>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</si>
  <si>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</si>
  <si>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</si>
  <si>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</si>
  <si>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</si>
  <si>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</si>
  <si>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</si>
  <si>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</si>
  <si>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</si>
  <si>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</si>
  <si>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</si>
  <si>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</si>
  <si>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</si>
  <si>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</si>
  <si>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</si>
  <si>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</si>
  <si>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</si>
  <si>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</si>
  <si>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</si>
  <si>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</si>
  <si>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</si>
  <si>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</si>
  <si>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</si>
  <si>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</si>
  <si>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</si>
  <si>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</si>
  <si>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</si>
  <si>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</si>
  <si>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</si>
  <si>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</si>
  <si>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</si>
  <si>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</si>
  <si>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</si>
  <si>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</si>
  <si>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</si>
  <si>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</si>
  <si>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</si>
  <si>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</si>
  <si>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</si>
  <si>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</si>
  <si>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</si>
  <si>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</si>
  <si>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</si>
  <si>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</si>
  <si>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</si>
  <si>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</si>
  <si>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</si>
  <si>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</si>
  <si>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</si>
  <si>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</si>
  <si>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</si>
  <si>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</si>
  <si>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</si>
  <si>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</si>
  <si>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</si>
  <si>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</si>
  <si>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</si>
  <si>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</si>
  <si>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</si>
  <si>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</si>
  <si>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</si>
  <si>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</si>
  <si>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</si>
  <si>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</si>
  <si>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</si>
  <si>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</si>
  <si>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</si>
  <si>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</si>
  <si>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</si>
  <si>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</si>
  <si>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</si>
  <si>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</si>
  <si>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</si>
  <si>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</si>
  <si>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</si>
  <si>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</si>
  <si>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</si>
  <si>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</si>
  <si>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</si>
  <si>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</si>
  <si>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</si>
  <si>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</si>
  <si>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</si>
  <si>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</si>
  <si>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</si>
  <si>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</si>
  <si>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</si>
  <si>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</si>
  <si>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</si>
  <si>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</si>
  <si>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</si>
  <si>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</si>
  <si>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</si>
  <si>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</si>
  <si>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</si>
  <si>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</si>
  <si>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</si>
  <si>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</si>
  <si>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</si>
  <si>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</si>
  <si>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</si>
  <si>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</si>
  <si>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</si>
  <si>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</si>
  <si>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</si>
  <si>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</si>
  <si>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</si>
  <si>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</si>
  <si>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</si>
  <si>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</si>
  <si>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</si>
  <si>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</si>
  <si>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</si>
  <si>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</si>
  <si>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</si>
  <si>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</si>
  <si>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</si>
  <si>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</si>
  <si>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</si>
  <si>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</si>
  <si>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</si>
  <si>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</si>
  <si>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</si>
  <si>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</si>
  <si>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</si>
  <si>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</si>
  <si>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</si>
  <si>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</si>
  <si>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</si>
  <si>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</si>
  <si>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</si>
  <si>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</si>
  <si>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</si>
  <si>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</si>
  <si>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</si>
  <si>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</si>
  <si>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</si>
  <si>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</si>
  <si>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</si>
  <si>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</si>
  <si>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</si>
  <si>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</si>
  <si>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</si>
  <si>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</si>
  <si>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</si>
  <si>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</si>
  <si>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</si>
  <si>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</si>
  <si>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</si>
  <si>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</si>
  <si>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</si>
  <si>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</si>
  <si>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</si>
  <si>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</si>
  <si>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</si>
  <si>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</si>
  <si>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</si>
  <si>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</si>
  <si>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</si>
  <si>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</si>
  <si>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</si>
  <si>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</si>
  <si>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</si>
  <si>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</si>
  <si>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</si>
  <si>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</si>
  <si>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</si>
  <si>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</si>
  <si>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</si>
  <si>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</si>
  <si>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</si>
  <si>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</si>
  <si>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</si>
  <si>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</si>
  <si>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</si>
  <si>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</si>
  <si>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</si>
  <si>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</si>
  <si>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</si>
  <si>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</si>
  <si>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</si>
  <si>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</si>
  <si>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</si>
  <si>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</si>
  <si>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</si>
  <si>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</si>
  <si>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</si>
  <si>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</si>
  <si>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</si>
  <si>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</si>
  <si>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</si>
  <si>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</si>
  <si>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</si>
  <si>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</si>
  <si>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</si>
  <si>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</si>
  <si>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</si>
  <si>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</si>
  <si>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</si>
  <si>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</si>
  <si>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</si>
  <si>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</si>
  <si>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</si>
  <si>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</si>
  <si>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</si>
  <si>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</si>
  <si>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</si>
  <si>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</si>
  <si>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</si>
  <si>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</si>
  <si>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</si>
  <si>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</si>
  <si>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</si>
  <si>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</si>
  <si>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</si>
  <si>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</si>
  <si>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</si>
  <si>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</si>
  <si>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</si>
  <si>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</si>
  <si>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</si>
  <si>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</si>
  <si>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</si>
  <si>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</si>
  <si>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</si>
  <si>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</si>
  <si>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</si>
  <si>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</si>
  <si>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</si>
  <si>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</si>
  <si>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</si>
  <si>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</si>
  <si>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</si>
  <si>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</si>
  <si>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</si>
  <si>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</si>
  <si>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</si>
  <si>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</si>
  <si>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</si>
  <si>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</si>
  <si>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</si>
  <si>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</si>
  <si>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</si>
  <si>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</si>
  <si>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</si>
  <si>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</si>
  <si>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</si>
  <si>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</si>
  <si>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</si>
  <si>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</si>
  <si>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</si>
  <si>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</si>
  <si>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</si>
  <si>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</si>
  <si>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</si>
  <si>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</si>
  <si>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</si>
  <si>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</si>
  <si>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</si>
  <si>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</si>
  <si>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</si>
  <si>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</si>
  <si>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</si>
  <si>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</si>
  <si>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</si>
  <si>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</si>
  <si>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</si>
  <si>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</si>
  <si>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</si>
  <si>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</si>
  <si>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</si>
  <si>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</si>
  <si>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</si>
  <si>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</si>
  <si>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</si>
  <si>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</si>
  <si>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</si>
  <si>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</si>
  <si>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</si>
  <si>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</si>
  <si>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</si>
  <si>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</si>
  <si>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</si>
  <si>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</si>
  <si>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</si>
  <si>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</si>
  <si>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</si>
  <si>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</si>
  <si>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</si>
  <si>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</si>
  <si>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</si>
  <si>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</si>
  <si>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</si>
  <si>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</si>
  <si>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</si>
  <si>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</si>
  <si>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</si>
  <si>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</si>
  <si>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</si>
  <si>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</si>
  <si>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</si>
  <si>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</si>
  <si>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</si>
  <si>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</si>
  <si>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</si>
  <si>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</si>
  <si>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</si>
  <si>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</si>
  <si>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</si>
  <si>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</si>
  <si>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</si>
  <si>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</si>
  <si>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</si>
  <si>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</si>
  <si>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</si>
  <si>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</si>
  <si>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</si>
  <si>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</si>
  <si>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</si>
  <si>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</si>
  <si>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</si>
  <si>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</si>
  <si>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</si>
  <si>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</si>
  <si>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</si>
  <si>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</si>
  <si>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</si>
  <si>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</si>
  <si>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</si>
  <si>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</si>
  <si>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</si>
  <si>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</si>
  <si>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</si>
  <si>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</si>
  <si>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</si>
  <si>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</si>
  <si>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</si>
  <si>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</si>
  <si>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</si>
  <si>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</si>
  <si>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</si>
  <si>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</si>
  <si>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</si>
  <si>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</si>
  <si>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</si>
  <si>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</si>
  <si>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</si>
  <si>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</si>
  <si>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</si>
  <si>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</si>
  <si>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</si>
  <si>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</si>
  <si>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</si>
  <si>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</si>
  <si>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</si>
  <si>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</si>
  <si>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</si>
  <si>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</si>
  <si>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</si>
  <si>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</si>
  <si>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</si>
  <si>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</si>
  <si>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</si>
  <si>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</si>
  <si>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</si>
  <si>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</si>
  <si>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</si>
  <si>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</si>
  <si>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</si>
  <si>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</si>
  <si>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</si>
  <si>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</si>
  <si>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</si>
  <si>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</si>
  <si>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</si>
  <si>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</si>
  <si>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</si>
  <si>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</si>
  <si>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</si>
  <si>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</si>
  <si>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</si>
  <si>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</si>
  <si>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</si>
  <si>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</si>
  <si>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</si>
  <si>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</si>
  <si>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</si>
  <si>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</si>
  <si>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</si>
  <si>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</si>
  <si>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</si>
  <si>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</si>
  <si>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</si>
  <si>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</si>
  <si>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</si>
  <si>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</si>
  <si>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</si>
  <si>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</si>
  <si>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</si>
  <si>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</si>
  <si>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</si>
  <si>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</si>
  <si>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</si>
  <si>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</si>
  <si>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</si>
  <si>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</si>
  <si>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</si>
  <si>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</si>
  <si>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</si>
  <si>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</si>
  <si>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</si>
  <si>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</si>
  <si>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</si>
  <si>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</si>
  <si>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</si>
  <si>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</si>
  <si>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</si>
  <si>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</si>
  <si>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</si>
  <si>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</si>
  <si>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</si>
  <si>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</si>
  <si>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</si>
  <si>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</si>
  <si>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</si>
  <si>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</si>
  <si>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</si>
  <si>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</si>
  <si>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</si>
  <si>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</si>
  <si>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</si>
  <si>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</si>
  <si>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</si>
  <si>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</si>
  <si>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</si>
  <si>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</si>
  <si>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</si>
  <si>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</si>
  <si>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</si>
  <si>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</si>
  <si>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</si>
  <si>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</si>
  <si>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</si>
  <si>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</si>
  <si>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</si>
  <si>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</si>
  <si>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</si>
  <si>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</si>
  <si>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</si>
  <si>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</si>
  <si>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</si>
  <si>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</si>
  <si>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</si>
  <si>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</si>
  <si>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</si>
  <si>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</si>
  <si>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</si>
  <si>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</si>
  <si>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</si>
  <si>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</si>
  <si>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</si>
  <si>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</si>
  <si>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</si>
  <si>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</si>
  <si>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</si>
  <si>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</si>
  <si>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</si>
  <si>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</si>
  <si>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</si>
  <si>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</si>
  <si>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</si>
  <si>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</si>
  <si>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</si>
  <si>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</si>
  <si>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</si>
  <si>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</si>
  <si>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</si>
  <si>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</si>
  <si>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</si>
  <si>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</si>
  <si>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</si>
  <si>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</si>
  <si>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</si>
  <si>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</si>
  <si>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</si>
  <si>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</si>
  <si>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</si>
  <si>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</si>
  <si>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</si>
  <si>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</si>
  <si>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</si>
  <si>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</si>
  <si>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</si>
  <si>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</si>
  <si>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</si>
  <si>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</si>
  <si>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</si>
  <si>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</si>
  <si>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</si>
  <si>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</si>
  <si>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</si>
  <si>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</si>
  <si>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</si>
  <si>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</si>
  <si>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</si>
  <si>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</si>
  <si>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</si>
  <si>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</si>
  <si>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</si>
  <si>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</si>
  <si>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</si>
  <si>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04-12-2024 00:00:00</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</si>
  <si>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</si>
  <si>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</si>
  <si>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</si>
  <si>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</si>
  <si>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</si>
  <si>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</si>
  <si>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</si>
  <si>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</si>
  <si>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</si>
  <si>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</si>
  <si>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</si>
  <si>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</si>
  <si>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</si>
  <si>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</si>
  <si>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</si>
  <si>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</si>
  <si>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</si>
  <si>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</si>
  <si>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</si>
  <si>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</si>
  <si>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</si>
  <si>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</si>
  <si>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</si>
  <si>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</si>
  <si>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</si>
  <si>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</si>
  <si>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</si>
  <si>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</si>
  <si>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</si>
  <si>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</si>
  <si>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</si>
  <si>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</si>
  <si>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</si>
  <si>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</si>
  <si>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</si>
  <si>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</si>
  <si>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</si>
  <si>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</si>
  <si>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</si>
  <si>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</si>
  <si>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</si>
  <si>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</si>
  <si>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</si>
  <si>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</si>
  <si>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</si>
  <si>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</si>
  <si>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</si>
  <si>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</si>
  <si>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</si>
  <si>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</si>
  <si>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</si>
  <si>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</si>
  <si>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</si>
  <si>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</si>
  <si>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</si>
  <si>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</si>
  <si>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</si>
  <si>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</si>
  <si>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</si>
  <si>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</si>
  <si>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</si>
  <si>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</si>
  <si>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</si>
  <si>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</si>
  <si>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</si>
  <si>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</si>
  <si>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</si>
  <si>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</si>
  <si>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</si>
  <si>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</si>
  <si>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</si>
  <si>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</si>
  <si>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</si>
  <si>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</si>
  <si>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</si>
  <si>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</si>
  <si>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</si>
  <si>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</si>
  <si>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</si>
  <si>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</si>
  <si>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</si>
  <si>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</si>
  <si>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</si>
  <si>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</si>
  <si>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</si>
  <si>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</si>
  <si>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</si>
  <si>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</si>
  <si>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</si>
  <si>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</si>
  <si>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</si>
  <si>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</si>
  <si>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</si>
  <si>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</si>
  <si>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</si>
  <si>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</si>
  <si>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</si>
  <si>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</si>
  <si>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</si>
  <si>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</si>
  <si>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</si>
  <si>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</si>
  <si>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</si>
  <si>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</si>
  <si>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</si>
  <si>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</si>
  <si>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</si>
  <si>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</si>
  <si>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</si>
  <si>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</si>
  <si>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</si>
  <si>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</si>
  <si>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</si>
  <si>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</si>
  <si>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</si>
  <si>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</si>
  <si>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</si>
  <si>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</si>
  <si>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</si>
  <si>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</si>
  <si>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</si>
  <si>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</si>
  <si>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</si>
  <si>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</si>
  <si>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</si>
  <si>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</si>
  <si>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</si>
  <si>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</si>
  <si>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</si>
  <si>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</si>
  <si>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</si>
  <si>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</si>
  <si>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</si>
  <si>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</si>
  <si>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</si>
  <si>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</si>
  <si>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</si>
  <si>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</si>
  <si>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</si>
  <si>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</si>
  <si>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</si>
  <si>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</si>
  <si>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</si>
  <si>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</si>
  <si>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</si>
  <si>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</si>
  <si>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</si>
  <si>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</si>
  <si>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</si>
  <si>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</si>
  <si>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</si>
  <si>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</si>
  <si>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</si>
  <si>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</si>
  <si>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</si>
  <si>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</si>
  <si>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</si>
  <si>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</si>
  <si>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</si>
  <si>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</si>
  <si>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</si>
  <si>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</si>
  <si>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</si>
  <si>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</si>
  <si>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</si>
  <si>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</si>
  <si>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</si>
  <si>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</si>
  <si>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</si>
  <si>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</si>
  <si>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</si>
  <si>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</si>
  <si>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</si>
  <si>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</si>
  <si>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</si>
  <si>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</si>
  <si>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</si>
  <si>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</si>
  <si>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</si>
  <si>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</si>
  <si>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</si>
  <si>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</si>
  <si>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</si>
  <si>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</si>
  <si>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</si>
  <si>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</si>
  <si>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</si>
  <si>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</si>
  <si>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</si>
  <si>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</si>
  <si>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</si>
  <si>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</si>
  <si>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</si>
  <si>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</si>
  <si>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</si>
  <si>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</si>
  <si>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</si>
  <si>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</si>
  <si>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</si>
  <si>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</si>
  <si>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</si>
  <si>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</si>
  <si>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</si>
  <si>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</si>
  <si>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</si>
  <si>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</si>
  <si>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</si>
  <si>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</si>
  <si>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</si>
  <si>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</si>
  <si>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</si>
  <si>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</si>
  <si>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</si>
  <si>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</si>
  <si>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</si>
  <si>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</si>
  <si>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</si>
  <si>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</si>
  <si>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</si>
  <si>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</si>
  <si>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</si>
  <si>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</si>
  <si>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</si>
  <si>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</si>
  <si>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</si>
  <si>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</si>
  <si>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</si>
  <si>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</si>
  <si>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</si>
  <si>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</si>
  <si>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</si>
  <si>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</si>
  <si>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</si>
  <si>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</si>
  <si>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</si>
  <si>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</si>
  <si>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</si>
  <si>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</si>
  <si>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</si>
  <si>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</si>
  <si>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</si>
  <si>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</si>
  <si>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</si>
  <si>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</si>
  <si>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</si>
  <si>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</si>
  <si>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</si>
  <si>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</si>
  <si>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</si>
  <si>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</si>
  <si>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</si>
  <si>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</si>
  <si>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</si>
  <si>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</si>
  <si>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</si>
  <si>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</si>
  <si>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</si>
  <si>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</si>
  <si>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</si>
  <si>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</si>
  <si>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</si>
  <si>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</si>
  <si>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</si>
  <si>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</si>
  <si>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</si>
  <si>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</si>
  <si>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</si>
  <si>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</si>
  <si>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</si>
  <si>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</si>
  <si>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</si>
  <si>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</si>
  <si>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</si>
  <si>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</si>
  <si>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</si>
  <si>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</si>
  <si>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</si>
  <si>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</si>
  <si>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</si>
  <si>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</si>
  <si>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</si>
  <si>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</si>
  <si>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</si>
  <si>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</si>
  <si>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</si>
  <si>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</si>
  <si>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</si>
  <si>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</si>
  <si>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</si>
  <si>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</si>
  <si>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</si>
  <si>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</si>
  <si>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</si>
  <si>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</si>
  <si>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</si>
  <si>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</si>
  <si>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</si>
  <si>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</si>
  <si>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</si>
  <si>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</si>
  <si>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</si>
  <si>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</si>
  <si>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</si>
  <si>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</si>
  <si>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</si>
  <si>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</si>
  <si>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</si>
  <si>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</si>
  <si>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</si>
  <si>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</si>
  <si>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</si>
  <si>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</si>
  <si>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</si>
  <si>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</si>
  <si>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</si>
  <si>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</si>
  <si>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</si>
  <si>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</si>
  <si>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</si>
  <si>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</si>
  <si>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</si>
  <si>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</si>
  <si>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</si>
  <si>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</si>
  <si>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</si>
  <si>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</si>
  <si>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</si>
  <si>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</si>
  <si>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</si>
  <si>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</si>
  <si>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</si>
  <si>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</si>
  <si>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</si>
  <si>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</si>
  <si>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</si>
  <si>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</si>
  <si>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</si>
  <si>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</si>
  <si>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</si>
  <si>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</si>
  <si>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</si>
  <si>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</si>
  <si>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</si>
  <si>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</si>
  <si>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</si>
  <si>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</si>
  <si>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</si>
  <si>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</si>
  <si>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</si>
  <si>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</si>
  <si>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</si>
  <si>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</si>
  <si>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</si>
  <si>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</si>
  <si>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</si>
  <si>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</si>
  <si>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</si>
  <si>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</si>
  <si>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</si>
  <si>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</si>
  <si>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</si>
  <si>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</si>
  <si>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</si>
  <si>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</si>
  <si>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</si>
  <si>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</si>
  <si>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</si>
  <si>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</si>
  <si>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</si>
  <si>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</si>
  <si>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</si>
  <si>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</si>
  <si>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</si>
  <si>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</si>
  <si>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</si>
  <si>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</si>
  <si>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</si>
  <si>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</si>
  <si>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</si>
  <si>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</si>
  <si>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</si>
  <si>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</si>
  <si>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</si>
  <si>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</si>
  <si>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</si>
  <si>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</si>
  <si>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</si>
  <si>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</si>
  <si>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</si>
  <si>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</si>
  <si>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</si>
  <si>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</si>
  <si>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</si>
  <si>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</si>
  <si>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</si>
  <si>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</si>
  <si>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</si>
  <si>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</si>
  <si>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</si>
  <si>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</si>
  <si>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</si>
  <si>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</si>
  <si>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</si>
  <si>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</si>
  <si>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</si>
  <si>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</si>
  <si>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</si>
  <si>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</si>
  <si>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</si>
  <si>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</si>
  <si>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</si>
  <si>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</si>
  <si>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</si>
  <si>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</si>
  <si>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</si>
  <si>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</si>
  <si>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</si>
  <si>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</si>
  <si>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</si>
  <si>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</si>
  <si>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</si>
  <si>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</si>
  <si>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Дальнегорский городской округ</t>
  </si>
  <si>
    <t>05707000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</si>
  <si>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</si>
  <si>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</si>
  <si>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</si>
  <si>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</si>
  <si>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</si>
  <si>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</si>
  <si>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</si>
  <si>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</si>
  <si>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</si>
  <si>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</si>
  <si>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</si>
  <si>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</si>
  <si>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</si>
  <si>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</si>
  <si>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</si>
  <si>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</si>
  <si>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</si>
  <si>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</si>
  <si>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</si>
  <si>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</si>
  <si>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</si>
  <si>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05612000</t>
  </si>
  <si>
    <t>Горненское</t>
  </si>
  <si>
    <t>05612407</t>
  </si>
  <si>
    <t>Горноключевское городское поселение</t>
  </si>
  <si>
    <t>05612154</t>
  </si>
  <si>
    <t>городское поселение, в состав которого входит поселок</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</si>
  <si>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</si>
  <si>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</si>
  <si>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</si>
  <si>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</si>
  <si>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</si>
  <si>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</si>
  <si>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</si>
  <si>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</si>
  <si>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</si>
  <si>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</si>
  <si>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</si>
  <si>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</si>
  <si>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</si>
  <si>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</si>
  <si>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</si>
  <si>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</si>
  <si>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</si>
  <si>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</si>
  <si>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</si>
  <si>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</si>
  <si>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</si>
  <si>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</si>
  <si>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</si>
  <si>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</si>
  <si>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</si>
  <si>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</si>
  <si>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</si>
  <si>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</si>
  <si>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</si>
  <si>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</si>
  <si>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</si>
  <si>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</si>
  <si>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</si>
  <si>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</si>
  <si>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</si>
  <si>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</si>
  <si>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</si>
  <si>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</si>
  <si>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</si>
  <si>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</si>
  <si>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</si>
  <si>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</si>
  <si>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</si>
  <si>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</si>
  <si>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</si>
  <si>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</si>
  <si>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</si>
  <si>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</si>
  <si>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</si>
  <si>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</si>
  <si>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</si>
  <si>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</si>
  <si>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</si>
  <si>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</si>
  <si>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</si>
  <si>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</si>
  <si>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</si>
  <si>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</si>
  <si>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</si>
  <si>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</si>
  <si>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</si>
  <si>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</si>
  <si>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</si>
  <si>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</si>
  <si>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05630000</t>
  </si>
  <si>
    <t>Владимиро-Александровское сельское поселение</t>
  </si>
  <si>
    <t>05630402</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</si>
  <si>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</si>
  <si>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</si>
  <si>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</si>
  <si>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</si>
  <si>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</si>
  <si>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</si>
  <si>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</si>
  <si>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</si>
  <si>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</si>
  <si>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</si>
  <si>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</si>
  <si>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</si>
  <si>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</si>
  <si>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</si>
  <si>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</si>
  <si>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</si>
  <si>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</si>
  <si>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</si>
  <si>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</si>
  <si>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</si>
  <si>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</si>
  <si>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</si>
  <si>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</si>
  <si>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</si>
  <si>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</si>
  <si>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</si>
  <si>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</si>
  <si>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</si>
  <si>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</si>
  <si>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</si>
  <si>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</si>
  <si>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</si>
  <si>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</si>
  <si>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</si>
  <si>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</si>
  <si>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</si>
  <si>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</si>
  <si>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</si>
  <si>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</si>
  <si>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</si>
  <si>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</si>
  <si>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</si>
  <si>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</si>
  <si>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</si>
  <si>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</si>
  <si>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</si>
  <si>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</si>
  <si>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</si>
  <si>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</si>
  <si>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</si>
  <si>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</si>
  <si>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</si>
  <si>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</si>
  <si>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</si>
  <si>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Черниговский муниципальный округ</t>
  </si>
  <si>
    <t>05553000</t>
  </si>
  <si>
    <t>80</t>
  </si>
  <si>
    <t>05653000</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</si>
  <si>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</si>
  <si>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</si>
  <si>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</si>
  <si>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</si>
  <si>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</si>
  <si>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</si>
  <si>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Снегуровское</t>
  </si>
  <si>
    <t>05653419</t>
  </si>
  <si>
    <t>85</t>
  </si>
  <si>
    <t>86</t>
  </si>
  <si>
    <t>Черниговское сельское поселение</t>
  </si>
  <si>
    <t>05653425</t>
  </si>
  <si>
    <t>87</t>
  </si>
  <si>
    <t>Шкотовский муниципальный округ</t>
  </si>
  <si>
    <t>05557000</t>
  </si>
  <si>
    <t>89</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</si>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</sst>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000000"/>
    <numFmt numFmtId="249" formatCode="#,##0.000"/>
    <numFmt numFmtId="250" formatCode="#,##0.0000"/>
    <numFmt numFmtId="251" formatCode="dd\.mm\.yyyy"/>
    <numFmt numFmtId="252" formatCode="h:mm;@"/>
    <numFmt numFmtId="253" formatCode="_-* #,##0.00\ _₽_-;\-* #,##0.00\ _₽_-;_-* &quot;-&quot;??\ _₽_-;_-@_-"/>
    <numFmt numFmtId="254" formatCode="_-* #,##0\ _₽_-;\-* #,##0\ _₽_-;_-* &quot;-&quot;\ _₽_-;_-@_-"/>
    <numFmt numFmtId="255" formatCode="_-* #,##0.00\ &quot;₽&quot;_-;\-* #,##0.00\ &quot;₽&quot;_-;_-* &quot;-&quot;??\ &quot;₽&quot;_-;_-@_-"/>
    <numFmt numFmtId="256" formatCode="_-* #,##0\ &quot;₽&quot;_-;\-* #,##0\ &quot;₽&quot;_-;_-* &quot;-&quot;\ &quot;₽&quot;_-;_-@_-"/>
    <numFmt numFmtId="257" formatCode="_-* #,##0.00[$€-1]_-;\-* #,##0.00[$€-1]_-;_-* &quot;-&quot;??[$€-1]_-"/>
    <numFmt numFmtId="258"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3" fontId="6" fillId="0" borderId="0" applyFont="0" applyFill="0" applyBorder="0" applyNumberFormat="1">
      <alignment vertical="top"/>
    </xf>
    <xf numFmtId="254" fontId="6" fillId="0" borderId="0" applyFont="0" applyFill="0" applyBorder="0" applyNumberFormat="1">
      <alignment vertical="top"/>
    </xf>
    <xf numFmtId="255" fontId="6" fillId="0" borderId="0" applyFont="0" applyFill="0" applyBorder="0" applyNumberFormat="1">
      <alignment vertical="top"/>
    </xf>
    <xf numFmtId="25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7" fontId="20" fillId="0" borderId="0" applyFont="1" applyFill="0" applyBorder="0" applyNumberFormat="1"/>
    <xf numFmtId="38" fontId="21" fillId="0" borderId="0" applyFont="1" applyFill="0" applyBorder="0" applyNumberFormat="1">
      <alignment vertical="top"/>
    </xf>
    <xf numFmtId="258" fontId="22" fillId="33" borderId="0" applyFont="1" applyFill="1" applyBorder="0" applyNumberFormat="1">
      <protection locked="0"/>
    </xf>
    <xf numFmtId="0" fontId="23" fillId="0" borderId="0" applyFont="1" applyFill="0" applyBorder="0">
      <alignment vertical="center"/>
    </xf>
    <xf numFmtId="249" fontId="22" fillId="33" borderId="0" applyFont="1" applyFill="1" applyBorder="0" applyNumberFormat="1">
      <protection locked="0"/>
    </xf>
    <xf numFmtId="25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205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3" fontId="6" fillId="0" borderId="0" xfId="28" applyNumberFormat="1">
      <alignment vertical="top"/>
    </xf>
    <xf numFmtId="254" fontId="6" fillId="0" borderId="0" xfId="29" applyNumberFormat="1">
      <alignment vertical="top"/>
    </xf>
    <xf numFmtId="255" fontId="6" fillId="0" borderId="0" xfId="30" applyNumberFormat="1">
      <alignment vertical="top"/>
    </xf>
    <xf numFmtId="25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7" fontId="20" fillId="0" borderId="0" xfId="49" applyFont="1" applyNumberFormat="1"/>
    <xf numFmtId="38" fontId="21" fillId="0" borderId="0" xfId="50" applyFont="1" applyNumberFormat="1">
      <alignment vertical="top"/>
    </xf>
    <xf numFmtId="258" fontId="22" fillId="33" borderId="0" xfId="51" applyFont="1" applyFill="1" applyNumberFormat="1">
      <protection locked="0"/>
    </xf>
    <xf numFmtId="0" fontId="23" fillId="0" borderId="0" xfId="52" applyFont="1">
      <alignment vertical="center"/>
    </xf>
    <xf numFmtId="249" fontId="22" fillId="33" borderId="0" xfId="53" applyFont="1" applyFill="1" applyNumberFormat="1">
      <protection locked="0"/>
    </xf>
    <xf numFmtId="25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4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50"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50"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50"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4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50"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50" fontId="22" fillId="39" borderId="13" xfId="0" applyFont="1" applyFill="1" applyBorder="1" applyNumberFormat="1">
      <alignment horizontal="right" vertical="center" wrapText="1"/>
      <protection locked="0"/>
    </xf>
    <xf numFmtId="25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9"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49"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4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49"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4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4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48"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1" fontId="0"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251" fontId="48" fillId="0" borderId="0" xfId="0" applyFont="1" applyNumberFormat="1">
      <alignment horizontal="center" vertical="center" wrapText="1"/>
    </xf>
    <xf numFmtId="251" fontId="48" fillId="0" borderId="12" xfId="0" applyFont="1" applyBorder="1" applyNumberFormat="1">
      <alignment horizontal="center" vertical="center" wrapText="1"/>
    </xf>
    <xf numFmtId="251" fontId="0" fillId="39" borderId="12" xfId="0" applyFont="1" applyFill="1" applyBorder="1" applyNumberFormat="1">
      <alignment horizontal="left" vertical="center" wrapText="1"/>
      <protection locked="0"/>
    </xf>
    <xf numFmtId="251" fontId="0" fillId="36" borderId="12" xfId="0" applyFont="1" applyFill="1" applyBorder="1" applyNumberFormat="1">
      <alignment horizontal="left" vertical="center" wrapText="1" indent="1"/>
      <protection locked="0"/>
    </xf>
    <xf numFmtId="251"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51" fontId="0" fillId="39" borderId="14" xfId="0" applyFont="1" applyFill="1" applyBorder="1" applyNumberFormat="1">
      <alignment horizontal="left" vertical="center" wrapText="1"/>
      <protection locked="0"/>
    </xf>
    <xf numFmtId="25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48"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48"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252" fontId="22" fillId="39" borderId="12" xfId="0" applyFont="1" applyFill="1" applyBorder="1" applyNumberFormat="1">
      <alignment horizontal="left" vertical="center" wrapText="1" indent="1"/>
      <protection locked="0"/>
    </xf>
    <xf numFmtId="25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51" fontId="22" fillId="34"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48" fontId="22" fillId="0" borderId="17"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24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5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1"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51"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12" xfId="0" applyFont="1" applyBorder="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3" xfId="0" applyFont="1" applyFill="1" applyBorder="1" applyNumberFormat="1">
      <alignment horizontal="left" vertical="center"/>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ff5ef654-9518-468c-ad56-892eb9b93493" TargetMode="External"/><Relationship Id="rId4" Type="http://schemas.openxmlformats.org/officeDocument/2006/relationships/hyperlink" Target="https://portal.eias.ru/Portal/DownloadPage.aspx?type=12&amp;guid=ff5ef654-9518-468c-ad56-892eb9b9349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D4A75-CB6F-58BC-3FA2-580B818A4DF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D69D8B-E17F-D3DC-BA9F-51208A8B35AE}"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2834" width="10.7109375" hidden="1" customWidth="1"/>
    <col min="2" max="2" style="2847" width="10.7109375" hidden="1" customWidth="1"/>
    <col min="3" max="3" style="2822" width="3.00390625" customWidth="1"/>
    <col min="4" max="4" style="2774" width="1.00390625" customWidth="1"/>
    <col min="5" max="6" style="2774" width="55.00390625" customWidth="1"/>
    <col min="7" max="7" style="2848" width="1.00390625" customWidth="1"/>
    <col min="8" max="8" style="2774" width="18.00390625" hidden="1" customWidth="1"/>
    <col min="9" max="9" style="2823"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PP108.OPEN.INFO.PRICE.HOTVSNA.EIAS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горячего водоснабжения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45292.65806712963</v>
      </c>
      <c r="G11" s="133"/>
      <c r="H11" s="829" t="s">
        <v>22</v>
      </c>
      <c r="J11" s="932" t="s">
        <v>23</v>
      </c>
      <c r="Q11" s="130">
        <v>0</v>
      </c>
    </row>
    <row customHeight="1" ht="22.5">
      <c r="A12" s="2154"/>
      <c r="D12" s="131"/>
      <c r="E12" s="1221" t="s">
        <v>24</v>
      </c>
      <c r="F12" s="2786">
        <v>47118.658159722225</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45645.65928240741</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795">
        <v>45292.659780092596</v>
      </c>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45280.660474537035</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45</v>
      </c>
      <c r="G24" s="129"/>
      <c r="Q24" s="130">
        <v>0</v>
      </c>
    </row>
    <row customHeight="1" ht="22.5">
      <c r="D25" s="131"/>
      <c r="E25" s="132"/>
      <c r="F25" s="326" t="str">
        <f>"Изменение "&amp;IF(TEMPLATE_GROUP="P","тарифов","предложения по тарифам")</f>
        <v>Изменение тарифов</v>
      </c>
      <c r="G25" s="129"/>
      <c r="J25" s="931" t="s">
        <v>46</v>
      </c>
      <c r="Q25" s="130">
        <v>0</v>
      </c>
    </row>
    <row customHeight="1" ht="19.5">
      <c r="D26" s="131"/>
      <c r="E26" s="447" t="str">
        <f>"Дата "&amp;IF(TEMPLATE_GROUP="P","принятия решения","подачи заявления")&amp;" об изменении тарифов"</f>
        <v>Дата принятия решения об изменении тарифов</v>
      </c>
      <c r="F26" s="2795">
        <v>45645</v>
      </c>
      <c r="G26" s="129"/>
      <c r="Q26" s="130">
        <v>0</v>
      </c>
    </row>
    <row customHeight="1" ht="19.5">
      <c r="D27" s="131"/>
      <c r="E27" s="1221" t="str">
        <f>"Номер "&amp;IF(TEMPLATE_GROUP="P","принятия решения","заявления")&amp;" об изменении тарифов"</f>
        <v>Номер принятия решения об изменении тарифов</v>
      </c>
      <c r="F27" s="2803" t="s">
        <v>47</v>
      </c>
      <c r="G27" s="129"/>
      <c r="Q27" s="130">
        <v>0</v>
      </c>
    </row>
    <row customHeight="1" ht="24.75">
      <c r="D28" s="131"/>
      <c r="E28" s="447" t="s">
        <v>48</v>
      </c>
      <c r="F28" s="2803" t="s">
        <v>43</v>
      </c>
      <c r="G28" s="129"/>
      <c r="Q28" s="130">
        <v>0</v>
      </c>
    </row>
    <row customHeight="1" ht="19.5">
      <c r="D29" s="131"/>
      <c r="E29" s="447" t="s">
        <v>44</v>
      </c>
      <c r="F29" s="2803" t="s">
        <v>45</v>
      </c>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49</v>
      </c>
      <c r="G31" s="832"/>
      <c r="Q31" s="130">
        <v>20</v>
      </c>
    </row>
    <row customHeight="1" ht="21" hidden="1">
      <c r="C32" s="134"/>
      <c r="D32" s="135"/>
      <c r="E32" s="448" t="s">
        <v>50</v>
      </c>
      <c r="F32" s="273"/>
      <c r="G32" s="832"/>
      <c r="Q32" s="130">
        <v>20</v>
      </c>
    </row>
    <row customHeight="1" ht="21">
      <c r="C33" s="134"/>
      <c r="D33" s="135"/>
      <c r="E33" s="447" t="s">
        <v>51</v>
      </c>
      <c r="F33" s="273" t="s">
        <v>52</v>
      </c>
      <c r="G33" s="832"/>
      <c r="Q33" s="130">
        <v>20</v>
      </c>
    </row>
    <row customHeight="1" ht="21">
      <c r="C34" s="134"/>
      <c r="D34" s="135"/>
      <c r="E34" s="447" t="s">
        <v>53</v>
      </c>
      <c r="F34" s="273" t="s">
        <v>54</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55</v>
      </c>
      <c r="F36" s="404"/>
      <c r="G36" s="133"/>
      <c r="Q36" s="130">
        <v>0</v>
      </c>
    </row>
    <row customHeight="1" ht="21">
      <c r="A37" s="935"/>
      <c r="D37" s="135"/>
      <c r="E37" s="447" t="s">
        <v>56</v>
      </c>
      <c r="F37" s="2812" t="s">
        <v>57</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58</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59</v>
      </c>
      <c r="F43" s="766" t="s">
        <v>19</v>
      </c>
      <c r="G43" s="129"/>
      <c r="I43" s="467"/>
      <c r="J43" s="932"/>
      <c r="Q43" s="465">
        <v>0</v>
      </c>
    </row>
    <row s="2774" customFormat="1" customHeight="1" ht="27" hidden="1">
      <c r="A44" s="840"/>
      <c r="B44" s="469"/>
      <c r="C44" s="464"/>
      <c r="D44" s="466"/>
      <c r="E44" s="1221" t="s">
        <v>60</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61</v>
      </c>
      <c r="F46" s="766" t="s">
        <v>19</v>
      </c>
      <c r="G46" s="129"/>
      <c r="H46" s="465"/>
      <c r="I46" s="467"/>
      <c r="J46" s="932"/>
      <c r="Q46" s="486">
        <v>0</v>
      </c>
    </row>
    <row s="2774" customFormat="1" customHeight="1" ht="24.75" hidden="1">
      <c r="A47" s="840"/>
      <c r="B47" s="469"/>
      <c r="C47" s="464"/>
      <c r="D47" s="466"/>
      <c r="E47" s="1221" t="s">
        <v>62</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t="s">
        <v>63</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64</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65</v>
      </c>
      <c r="F53" s="1104" t="s">
        <v>19</v>
      </c>
      <c r="G53" s="588"/>
      <c r="I53" s="590"/>
      <c r="J53" s="934"/>
      <c r="P53" s="591"/>
      <c r="Q53" s="589">
        <v>0</v>
      </c>
    </row>
    <row s="2774" customFormat="1" customHeight="1" ht="27" hidden="1">
      <c r="A54" s="842"/>
      <c r="B54" s="469"/>
      <c r="C54" s="586"/>
      <c r="D54" s="587"/>
      <c r="E54" s="447" t="s">
        <v>66</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67</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68</v>
      </c>
      <c r="F58" s="1104" t="s">
        <v>63</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69</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70</v>
      </c>
      <c r="F62" s="1727" t="s">
        <v>63</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71</v>
      </c>
      <c r="F64" s="272" t="s">
        <v>72</v>
      </c>
      <c r="G64" s="133"/>
      <c r="Q64" s="130">
        <v>20</v>
      </c>
    </row>
    <row customHeight="1" ht="21">
      <c r="A65" s="843"/>
      <c r="B65" s="155"/>
      <c r="D65" s="138"/>
      <c r="E65" s="447" t="s">
        <v>73</v>
      </c>
      <c r="F65" s="272" t="s">
        <v>74</v>
      </c>
      <c r="G65" s="133"/>
      <c r="Q65" s="130">
        <v>20</v>
      </c>
    </row>
    <row customHeight="1" ht="36.75">
      <c r="D66" s="131"/>
      <c r="E66" s="449" t="s">
        <v>75</v>
      </c>
      <c r="F66" s="1110"/>
      <c r="G66" s="129"/>
      <c r="Q66" s="130">
        <v>35</v>
      </c>
    </row>
    <row customHeight="1" ht="21">
      <c r="A67" s="843"/>
      <c r="D67" s="466"/>
      <c r="E67" s="447" t="s">
        <v>76</v>
      </c>
      <c r="F67" s="327" t="s">
        <v>77</v>
      </c>
      <c r="G67" s="133"/>
      <c r="Q67" s="130">
        <v>20</v>
      </c>
    </row>
    <row customHeight="1" ht="21">
      <c r="A68" s="843"/>
      <c r="B68" s="155"/>
      <c r="D68" s="138"/>
      <c r="E68" s="447" t="s">
        <v>78</v>
      </c>
      <c r="F68" s="327" t="s">
        <v>79</v>
      </c>
      <c r="G68" s="133"/>
      <c r="Q68" s="130">
        <v>20</v>
      </c>
    </row>
    <row customHeight="1" ht="21">
      <c r="A69" s="843"/>
      <c r="B69" s="155"/>
      <c r="D69" s="138"/>
      <c r="E69" s="447" t="s">
        <v>80</v>
      </c>
      <c r="F69" s="327" t="s">
        <v>81</v>
      </c>
      <c r="G69" s="133"/>
      <c r="Q69" s="130">
        <v>20</v>
      </c>
    </row>
    <row customHeight="1" ht="21">
      <c r="D70" s="466"/>
      <c r="E70" s="447" t="s">
        <v>82</v>
      </c>
      <c r="F70" s="327" t="s">
        <v>83</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84</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30B3D8F-CAEF-41E9-69ED-6DA11B807AB1}"/>
    <hyperlink ref="H17" location="Титульный!H9" display="Как заполнить?" tooltip="Помощь по работе с полями отчётной формы" xr:uid="{67F5A5F4-6401-610E-5183-C7D07AFBE2BA}"/>
    <hyperlink ref="H39" location="Титульный!H9" display="Как заполнить?" tooltip="Помощь по работе с полями отчётной формы" xr:uid="{7B54147B-29C7-A5BD-18A7-14ECC4256392}"/>
    <hyperlink ref="H62" location="Титульный!H9" display="Как заполнить?" tooltip="Помощь по работе с полями отчётной формы" xr:uid="{70256A23-728E-1BEF-7D7C-BB0133E0F9F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CBAF1-C06D-6986-1E51-1D07413C35FA}" mc:Ignorable="x14ac xr xr2 xr3">
  <sheetPr>
    <tabColor rgb="FFCCCCFF"/>
    <pageSetUpPr fitToPage="1"/>
  </sheetPr>
  <dimension ref="A1:AC71"/>
  <sheetViews>
    <sheetView topLeftCell="A1" showGridLines="0" zoomScale="90" workbookViewId="0">
      <selection activeCell="I48" sqref="I48"/>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4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2" width="3.00390625" customWidth="1"/>
    <col min="11" max="13" style="2932" width="9.140625" hidden="1"/>
    <col min="14" max="14" style="2932" width="25.7109375" hidden="1" customWidth="1"/>
    <col min="15" max="15" style="2932"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85</v>
      </c>
      <c r="H1" s="550" t="s">
        <v>86</v>
      </c>
      <c r="I1" s="283" t="s">
        <v>87</v>
      </c>
      <c r="J1" s="303" t="s">
        <v>85</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88</v>
      </c>
      <c r="F8" s="2158"/>
      <c r="G8" s="2159"/>
      <c r="H8" s="2160" t="s">
        <v>89</v>
      </c>
      <c r="I8" s="2160"/>
      <c r="J8" s="211"/>
      <c r="K8" s="211"/>
      <c r="L8" s="211"/>
      <c r="M8" s="211"/>
      <c r="N8" s="282"/>
      <c r="O8" s="211"/>
      <c r="P8" s="281"/>
      <c r="Q8" s="281"/>
      <c r="R8" s="281"/>
      <c r="S8" s="281"/>
      <c r="AC8" s="172">
        <v>14</v>
      </c>
    </row>
    <row s="2865" customFormat="1" customHeight="1" ht="21">
      <c r="A9" s="814"/>
      <c r="B9" s="473"/>
      <c r="C9" s="814"/>
      <c r="D9" s="220"/>
      <c r="E9" s="833" t="s">
        <v>90</v>
      </c>
      <c r="F9" s="833"/>
      <c r="G9" s="228" t="s">
        <v>91</v>
      </c>
      <c r="H9" s="228" t="s">
        <v>91</v>
      </c>
      <c r="I9" s="228" t="s">
        <v>87</v>
      </c>
      <c r="J9" s="211"/>
      <c r="K9" s="211"/>
      <c r="L9" s="211"/>
      <c r="M9" s="211"/>
      <c r="N9" s="282"/>
      <c r="O9" s="211"/>
      <c r="P9" s="281"/>
      <c r="Q9" s="281"/>
      <c r="R9" s="281"/>
      <c r="S9" s="281"/>
      <c r="AC9" s="172">
        <v>20</v>
      </c>
    </row>
    <row customHeight="1" ht="11.549999999999999">
      <c r="D10" s="232"/>
      <c r="E10" s="834" t="s">
        <v>92</v>
      </c>
      <c r="F10" s="834"/>
      <c r="G10" s="279" t="s">
        <v>93</v>
      </c>
      <c r="H10" s="279" t="s">
        <v>94</v>
      </c>
      <c r="I10" s="279" t="s">
        <v>95</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96</v>
      </c>
      <c r="K11" s="211"/>
      <c r="L11" s="211"/>
      <c r="M11" s="211" t="s">
        <v>97</v>
      </c>
      <c r="N11" s="282" t="s">
        <v>98</v>
      </c>
      <c r="O11" s="211" t="s">
        <v>99</v>
      </c>
      <c r="P11" s="281"/>
      <c r="Q11" s="281"/>
      <c r="R11" s="281"/>
      <c r="S11" s="281"/>
      <c r="AC11" s="172">
        <v>1</v>
      </c>
    </row>
    <row s="2865" customFormat="1" customHeight="1" ht="15">
      <c r="A12" s="2155">
        <v>1</v>
      </c>
      <c r="B12" s="473"/>
      <c r="C12" s="814"/>
      <c r="D12" s="838"/>
      <c r="E12" s="275">
        <f>A12</f>
        <v>1</v>
      </c>
      <c r="F12" s="858" t="s">
        <v>100</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101</v>
      </c>
      <c r="G13" s="849" t="s">
        <v>102</v>
      </c>
      <c r="H13" s="849" t="s">
        <v>102</v>
      </c>
      <c r="I13" s="847" t="s">
        <v>103</v>
      </c>
      <c r="J13" s="556">
        <f>MERGEVALUE(G13)</f>
      </c>
      <c r="K13" s="567"/>
      <c r="L13" s="567"/>
      <c r="M13" s="556" t="str">
        <f t="array" ref="M13:M13">IF(ISERROR(MATCH(MID(N13,1,250),MID(note_ter,1,250),0)),"n","y")</f>
        <v>n</v>
      </c>
      <c r="N13" s="567"/>
      <c r="O13" s="556" t="str">
        <f>H13&amp;"("&amp;I13&amp;")"</f>
        <v>Городской округ Спасск-Дальний(05720000)</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104</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customHeight="1" ht="15">
      <c r="A15" s="2273" t="s">
        <v>105</v>
      </c>
      <c r="B15" s="1216"/>
      <c r="C15" s="857" t="s">
        <v>106</v>
      </c>
      <c r="D15" s="1874"/>
      <c r="E15" s="1861" t="str">
        <f>A15</f>
        <v>2</v>
      </c>
      <c r="F15" s="860" t="s">
        <v>107</v>
      </c>
      <c r="G15" s="596" t="str">
        <f>"Территория "&amp;E15</f>
        <v>Территория 2</v>
      </c>
      <c r="H15" s="848"/>
      <c r="I15" s="848"/>
      <c r="J15" s="845"/>
      <c r="K15" s="1680"/>
      <c r="L15" s="1680"/>
      <c r="M15" s="1680"/>
      <c r="N15" s="282"/>
      <c r="O15" s="1680"/>
      <c r="P15" s="281"/>
      <c r="Q15" s="281"/>
      <c r="R15" s="281"/>
      <c r="S15" s="281"/>
      <c r="T15" s="2933"/>
      <c r="U15" s="2933"/>
      <c r="V15" s="2933"/>
      <c r="W15" s="2933"/>
      <c r="X15" s="2933"/>
      <c r="Y15" s="2933"/>
      <c r="Z15" s="2933"/>
      <c r="AA15" s="2933"/>
      <c r="AB15" s="2933"/>
      <c r="AC15" s="2933"/>
    </row>
    <row customHeight="1" ht="15">
      <c r="A16" s="2273"/>
      <c r="B16" s="1216">
        <v>1</v>
      </c>
      <c r="C16" s="1216"/>
      <c r="D16" s="856"/>
      <c r="E16" s="1869" t="str">
        <f>A15&amp;"."&amp;B16</f>
        <v>2.1</v>
      </c>
      <c r="F16" s="859" t="s">
        <v>95</v>
      </c>
      <c r="G16" s="849" t="s">
        <v>108</v>
      </c>
      <c r="H16" s="849" t="s">
        <v>108</v>
      </c>
      <c r="I16" s="847" t="s">
        <v>109</v>
      </c>
      <c r="J16" s="1680"/>
      <c r="K16" s="1692"/>
      <c r="L16" s="1692"/>
      <c r="M16" s="1680" t="str">
        <f t="array" ref="M16:M16">IF(ISERROR(MATCH(MID(N16,1,250),MID(note_ter,1,250),0)),"n","y")</f>
        <v>n</v>
      </c>
      <c r="N16" s="1692"/>
      <c r="O16" s="1680" t="str">
        <f>H16&amp;"("&amp;I16&amp;")"</f>
        <v>Дальнереченский городской округ(05708000)</v>
      </c>
      <c r="P16" s="1216"/>
      <c r="Q16" s="1216"/>
      <c r="R16" s="476"/>
      <c r="S16" s="1216"/>
      <c r="T16" s="1216"/>
      <c r="U16" s="1216"/>
      <c r="V16" s="478"/>
      <c r="W16" s="478"/>
      <c r="X16" s="475"/>
      <c r="Y16" s="475"/>
      <c r="Z16" s="475"/>
      <c r="AA16" s="475"/>
      <c r="AB16" s="475"/>
      <c r="AC16" s="475"/>
    </row>
    <row customHeight="1" ht="15">
      <c r="A17" s="2273"/>
      <c r="B17" s="1216"/>
      <c r="C17" s="468"/>
      <c r="D17" s="857"/>
      <c r="E17" s="477"/>
      <c r="F17" s="233"/>
      <c r="G17" s="471" t="s">
        <v>104</v>
      </c>
      <c r="H17" s="243"/>
      <c r="I17" s="480"/>
      <c r="J17" s="1692"/>
      <c r="K17" s="1692"/>
      <c r="L17" s="1692"/>
      <c r="M17" s="1692"/>
      <c r="N17" s="1680"/>
      <c r="O17" s="1692"/>
      <c r="P17" s="1216"/>
      <c r="Q17" s="1216"/>
      <c r="R17" s="476"/>
      <c r="S17" s="1216"/>
      <c r="T17" s="1216"/>
      <c r="U17" s="1216"/>
      <c r="V17" s="478"/>
      <c r="W17" s="478"/>
      <c r="X17" s="475"/>
      <c r="Y17" s="475"/>
      <c r="Z17" s="475"/>
      <c r="AA17" s="475"/>
      <c r="AB17" s="475"/>
      <c r="AC17" s="475"/>
    </row>
    <row customHeight="1" ht="15">
      <c r="A18" s="2273" t="s">
        <v>92</v>
      </c>
      <c r="B18" s="1216"/>
      <c r="C18" s="857" t="s">
        <v>106</v>
      </c>
      <c r="D18" s="1874"/>
      <c r="E18" s="1861" t="str">
        <f>A18</f>
        <v>3</v>
      </c>
      <c r="F18" s="860" t="s">
        <v>110</v>
      </c>
      <c r="G18" s="596" t="str">
        <f>"Территория "&amp;E18</f>
        <v>Территория 3</v>
      </c>
      <c r="H18" s="848"/>
      <c r="I18" s="848"/>
      <c r="J18" s="845"/>
      <c r="K18" s="1680"/>
      <c r="L18" s="1680"/>
      <c r="M18" s="1680"/>
      <c r="N18" s="282"/>
      <c r="O18" s="1680"/>
      <c r="P18" s="281"/>
      <c r="Q18" s="281"/>
      <c r="R18" s="281"/>
      <c r="S18" s="281"/>
      <c r="T18" s="2933"/>
      <c r="U18" s="2933"/>
      <c r="V18" s="2933"/>
      <c r="W18" s="2933"/>
      <c r="X18" s="2933"/>
      <c r="Y18" s="2933"/>
      <c r="Z18" s="2933"/>
      <c r="AA18" s="2933"/>
      <c r="AB18" s="2933"/>
      <c r="AC18" s="2933"/>
    </row>
    <row customHeight="1" ht="15">
      <c r="A19" s="2273"/>
      <c r="B19" s="1216">
        <v>1</v>
      </c>
      <c r="C19" s="1216"/>
      <c r="D19" s="856"/>
      <c r="E19" s="1869" t="str">
        <f>A18&amp;"."&amp;B19</f>
        <v>3.1</v>
      </c>
      <c r="F19" s="859" t="s">
        <v>111</v>
      </c>
      <c r="G19" s="849" t="s">
        <v>112</v>
      </c>
      <c r="H19" s="849" t="s">
        <v>113</v>
      </c>
      <c r="I19" s="847" t="s">
        <v>114</v>
      </c>
      <c r="J19" s="1680"/>
      <c r="K19" s="1692"/>
      <c r="L19" s="1692"/>
      <c r="M19" s="1680" t="str">
        <f t="array" ref="M19:M19">IF(ISERROR(MATCH(MID(N19,1,250),MID(note_ter,1,250),0)),"n","y")</f>
        <v>n</v>
      </c>
      <c r="N19" s="1692"/>
      <c r="O19" s="1680" t="str">
        <f>H19&amp;"("&amp;I19&amp;")"</f>
        <v>Кировское городское поселение(05612151)</v>
      </c>
      <c r="P19" s="1216"/>
      <c r="Q19" s="1216"/>
      <c r="R19" s="476"/>
      <c r="S19" s="1216"/>
      <c r="T19" s="1216"/>
      <c r="U19" s="1216"/>
      <c r="V19" s="478"/>
      <c r="W19" s="478"/>
      <c r="X19" s="475"/>
      <c r="Y19" s="475"/>
      <c r="Z19" s="475"/>
      <c r="AA19" s="475"/>
      <c r="AB19" s="475"/>
      <c r="AC19" s="475"/>
    </row>
    <row customHeight="1" ht="15">
      <c r="A20" s="2273"/>
      <c r="B20" s="1216"/>
      <c r="C20" s="468"/>
      <c r="D20" s="857"/>
      <c r="E20" s="477"/>
      <c r="F20" s="233"/>
      <c r="G20" s="471" t="s">
        <v>104</v>
      </c>
      <c r="H20" s="243"/>
      <c r="I20" s="480"/>
      <c r="J20" s="1692"/>
      <c r="K20" s="1692"/>
      <c r="L20" s="1692"/>
      <c r="M20" s="1692"/>
      <c r="N20" s="1680"/>
      <c r="O20" s="1692"/>
      <c r="P20" s="1216"/>
      <c r="Q20" s="1216"/>
      <c r="R20" s="476"/>
      <c r="S20" s="1216"/>
      <c r="T20" s="1216"/>
      <c r="U20" s="1216"/>
      <c r="V20" s="478"/>
      <c r="W20" s="478"/>
      <c r="X20" s="475"/>
      <c r="Y20" s="475"/>
      <c r="Z20" s="475"/>
      <c r="AA20" s="475"/>
      <c r="AB20" s="475"/>
      <c r="AC20" s="475"/>
    </row>
    <row customHeight="1" ht="15">
      <c r="A21" s="2273" t="s">
        <v>93</v>
      </c>
      <c r="B21" s="1216"/>
      <c r="C21" s="857" t="s">
        <v>106</v>
      </c>
      <c r="D21" s="1874"/>
      <c r="E21" s="1861" t="str">
        <f>A21</f>
        <v>4</v>
      </c>
      <c r="F21" s="860" t="s">
        <v>115</v>
      </c>
      <c r="G21" s="596" t="str">
        <f>"Территория "&amp;E21</f>
        <v>Территория 4</v>
      </c>
      <c r="H21" s="848"/>
      <c r="I21" s="848"/>
      <c r="J21" s="845"/>
      <c r="K21" s="1680"/>
      <c r="L21" s="1680"/>
      <c r="M21" s="1680"/>
      <c r="N21" s="282"/>
      <c r="O21" s="1680"/>
      <c r="P21" s="281"/>
      <c r="Q21" s="281"/>
      <c r="R21" s="281"/>
      <c r="S21" s="281"/>
      <c r="T21" s="2933"/>
      <c r="U21" s="2933"/>
      <c r="V21" s="2933"/>
      <c r="W21" s="2933"/>
      <c r="X21" s="2933"/>
      <c r="Y21" s="2933"/>
      <c r="Z21" s="2933"/>
      <c r="AA21" s="2933"/>
      <c r="AB21" s="2933"/>
      <c r="AC21" s="2933"/>
    </row>
    <row customHeight="1" ht="15">
      <c r="A22" s="2273"/>
      <c r="B22" s="1216">
        <v>1</v>
      </c>
      <c r="C22" s="1216"/>
      <c r="D22" s="856"/>
      <c r="E22" s="1869" t="str">
        <f>A21&amp;"."&amp;B22</f>
        <v>4.1</v>
      </c>
      <c r="F22" s="859" t="s">
        <v>116</v>
      </c>
      <c r="G22" s="849" t="s">
        <v>117</v>
      </c>
      <c r="H22" s="849" t="s">
        <v>117</v>
      </c>
      <c r="I22" s="847" t="s">
        <v>118</v>
      </c>
      <c r="J22" s="1680"/>
      <c r="K22" s="1692"/>
      <c r="L22" s="1692"/>
      <c r="M22" s="1680" t="str">
        <f t="array" ref="M22:M22">IF(ISERROR(MATCH(MID(N22,1,250),MID(note_ter,1,250),0)),"n","y")</f>
        <v>n</v>
      </c>
      <c r="N22" s="1692"/>
      <c r="O22" s="1680" t="str">
        <f>H22&amp;"("&amp;I22&amp;")"</f>
        <v>Лазовский муниципальный округ(05517000)</v>
      </c>
      <c r="P22" s="1216"/>
      <c r="Q22" s="1216"/>
      <c r="R22" s="476"/>
      <c r="S22" s="1216"/>
      <c r="T22" s="1216"/>
      <c r="U22" s="1216"/>
      <c r="V22" s="478"/>
      <c r="W22" s="478"/>
      <c r="X22" s="475"/>
      <c r="Y22" s="475"/>
      <c r="Z22" s="475"/>
      <c r="AA22" s="475"/>
      <c r="AB22" s="475"/>
      <c r="AC22" s="475"/>
    </row>
    <row customHeight="1" ht="15">
      <c r="A23" s="2273"/>
      <c r="B23" s="1216"/>
      <c r="C23" s="468"/>
      <c r="D23" s="857"/>
      <c r="E23" s="477"/>
      <c r="F23" s="233"/>
      <c r="G23" s="471" t="s">
        <v>104</v>
      </c>
      <c r="H23" s="243"/>
      <c r="I23" s="480"/>
      <c r="J23" s="1692"/>
      <c r="K23" s="1692"/>
      <c r="L23" s="1692"/>
      <c r="M23" s="1692"/>
      <c r="N23" s="1680"/>
      <c r="O23" s="1692"/>
      <c r="P23" s="1216"/>
      <c r="Q23" s="1216"/>
      <c r="R23" s="476"/>
      <c r="S23" s="1216"/>
      <c r="T23" s="1216"/>
      <c r="U23" s="1216"/>
      <c r="V23" s="478"/>
      <c r="W23" s="478"/>
      <c r="X23" s="475"/>
      <c r="Y23" s="475"/>
      <c r="Z23" s="475"/>
      <c r="AA23" s="475"/>
      <c r="AB23" s="475"/>
      <c r="AC23" s="475"/>
    </row>
    <row customHeight="1" ht="15">
      <c r="A24" s="2273" t="s">
        <v>101</v>
      </c>
      <c r="B24" s="1216"/>
      <c r="C24" s="857" t="s">
        <v>106</v>
      </c>
      <c r="D24" s="1874"/>
      <c r="E24" s="1861" t="str">
        <f>A24</f>
        <v>5</v>
      </c>
      <c r="F24" s="860" t="s">
        <v>119</v>
      </c>
      <c r="G24" s="596" t="str">
        <f>"Территория "&amp;E24</f>
        <v>Территория 5</v>
      </c>
      <c r="H24" s="848"/>
      <c r="I24" s="848"/>
      <c r="J24" s="845"/>
      <c r="K24" s="1680"/>
      <c r="L24" s="1680"/>
      <c r="M24" s="1680"/>
      <c r="N24" s="282"/>
      <c r="O24" s="1680"/>
      <c r="P24" s="281"/>
      <c r="Q24" s="281"/>
      <c r="R24" s="281"/>
      <c r="S24" s="281"/>
      <c r="T24" s="2933"/>
      <c r="U24" s="2933"/>
      <c r="V24" s="2933"/>
      <c r="W24" s="2933"/>
      <c r="X24" s="2933"/>
      <c r="Y24" s="2933"/>
      <c r="Z24" s="2933"/>
      <c r="AA24" s="2933"/>
      <c r="AB24" s="2933"/>
      <c r="AC24" s="2933"/>
    </row>
    <row customHeight="1" ht="15">
      <c r="A25" s="2273"/>
      <c r="B25" s="1216">
        <v>1</v>
      </c>
      <c r="C25" s="1216"/>
      <c r="D25" s="856"/>
      <c r="E25" s="1869" t="str">
        <f>A24&amp;"."&amp;B25</f>
        <v>5.1</v>
      </c>
      <c r="F25" s="859" t="s">
        <v>120</v>
      </c>
      <c r="G25" s="849" t="s">
        <v>121</v>
      </c>
      <c r="H25" s="849" t="s">
        <v>121</v>
      </c>
      <c r="I25" s="847" t="s">
        <v>122</v>
      </c>
      <c r="J25" s="1680"/>
      <c r="K25" s="1692"/>
      <c r="L25" s="1692"/>
      <c r="M25" s="1680" t="str">
        <f t="array" ref="M25:M25">IF(ISERROR(MATCH(MID(N25,1,250),MID(note_ter,1,250),0)),"n","y")</f>
        <v>n</v>
      </c>
      <c r="N25" s="1692"/>
      <c r="O25" s="1680" t="str">
        <f>H25&amp;"("&amp;I25&amp;")"</f>
        <v>Лесозаводский городской округ(05711000)</v>
      </c>
      <c r="P25" s="1216"/>
      <c r="Q25" s="1216"/>
      <c r="R25" s="476"/>
      <c r="S25" s="1216"/>
      <c r="T25" s="1216"/>
      <c r="U25" s="1216"/>
      <c r="V25" s="478"/>
      <c r="W25" s="478"/>
      <c r="X25" s="475"/>
      <c r="Y25" s="475"/>
      <c r="Z25" s="475"/>
      <c r="AA25" s="475"/>
      <c r="AB25" s="475"/>
      <c r="AC25" s="475"/>
    </row>
    <row customHeight="1" ht="15">
      <c r="A26" s="2273"/>
      <c r="B26" s="1216"/>
      <c r="C26" s="468"/>
      <c r="D26" s="857"/>
      <c r="E26" s="477"/>
      <c r="F26" s="233"/>
      <c r="G26" s="471" t="s">
        <v>104</v>
      </c>
      <c r="H26" s="243"/>
      <c r="I26" s="480"/>
      <c r="J26" s="1692"/>
      <c r="K26" s="1692"/>
      <c r="L26" s="1692"/>
      <c r="M26" s="1692"/>
      <c r="N26" s="1680"/>
      <c r="O26" s="1692"/>
      <c r="P26" s="1216"/>
      <c r="Q26" s="1216"/>
      <c r="R26" s="476"/>
      <c r="S26" s="1216"/>
      <c r="T26" s="1216"/>
      <c r="U26" s="1216"/>
      <c r="V26" s="478"/>
      <c r="W26" s="478"/>
      <c r="X26" s="475"/>
      <c r="Y26" s="475"/>
      <c r="Z26" s="475"/>
      <c r="AA26" s="475"/>
      <c r="AB26" s="475"/>
      <c r="AC26" s="475"/>
    </row>
    <row customHeight="1" ht="15">
      <c r="A27" s="2273" t="s">
        <v>94</v>
      </c>
      <c r="B27" s="1216"/>
      <c r="C27" s="857" t="s">
        <v>106</v>
      </c>
      <c r="D27" s="1874"/>
      <c r="E27" s="1861" t="str">
        <f>A27</f>
        <v>6</v>
      </c>
      <c r="F27" s="860" t="s">
        <v>123</v>
      </c>
      <c r="G27" s="596" t="str">
        <f>"Территория "&amp;E27</f>
        <v>Территория 6</v>
      </c>
      <c r="H27" s="848"/>
      <c r="I27" s="848"/>
      <c r="J27" s="845"/>
      <c r="K27" s="1680"/>
      <c r="L27" s="1680"/>
      <c r="M27" s="1680"/>
      <c r="N27" s="282"/>
      <c r="O27" s="1680"/>
      <c r="P27" s="281"/>
      <c r="Q27" s="281"/>
      <c r="R27" s="281"/>
      <c r="S27" s="281"/>
      <c r="T27" s="2933"/>
      <c r="U27" s="2933"/>
      <c r="V27" s="2933"/>
      <c r="W27" s="2933"/>
      <c r="X27" s="2933"/>
      <c r="Y27" s="2933"/>
      <c r="Z27" s="2933"/>
      <c r="AA27" s="2933"/>
      <c r="AB27" s="2933"/>
      <c r="AC27" s="2933"/>
    </row>
    <row customHeight="1" ht="15">
      <c r="A28" s="2273"/>
      <c r="B28" s="1216">
        <v>1</v>
      </c>
      <c r="C28" s="1216"/>
      <c r="D28" s="856"/>
      <c r="E28" s="1869" t="str">
        <f>A27&amp;"."&amp;B28</f>
        <v>6.1</v>
      </c>
      <c r="F28" s="859" t="s">
        <v>124</v>
      </c>
      <c r="G28" s="849" t="s">
        <v>125</v>
      </c>
      <c r="H28" s="849" t="s">
        <v>125</v>
      </c>
      <c r="I28" s="847" t="s">
        <v>126</v>
      </c>
      <c r="J28" s="1680"/>
      <c r="K28" s="1692"/>
      <c r="L28" s="1692"/>
      <c r="M28" s="1680" t="str">
        <f t="array" ref="M28:M28">IF(ISERROR(MATCH(MID(N28,1,250),MID(note_ter,1,250),0)),"n","y")</f>
        <v>n</v>
      </c>
      <c r="N28" s="1692"/>
      <c r="O28" s="1680" t="str">
        <f>H28&amp;"("&amp;I28&amp;")"</f>
        <v>Находкинский городской округ(05714000)</v>
      </c>
      <c r="P28" s="1216"/>
      <c r="Q28" s="1216"/>
      <c r="R28" s="476"/>
      <c r="S28" s="1216"/>
      <c r="T28" s="1216"/>
      <c r="U28" s="1216"/>
      <c r="V28" s="478"/>
      <c r="W28" s="478"/>
      <c r="X28" s="475"/>
      <c r="Y28" s="475"/>
      <c r="Z28" s="475"/>
      <c r="AA28" s="475"/>
      <c r="AB28" s="475"/>
      <c r="AC28" s="475"/>
    </row>
    <row customHeight="1" ht="15">
      <c r="A29" s="2273"/>
      <c r="B29" s="1216"/>
      <c r="C29" s="468"/>
      <c r="D29" s="857"/>
      <c r="E29" s="477"/>
      <c r="F29" s="233"/>
      <c r="G29" s="471" t="s">
        <v>104</v>
      </c>
      <c r="H29" s="243"/>
      <c r="I29" s="480"/>
      <c r="J29" s="1692"/>
      <c r="K29" s="1692"/>
      <c r="L29" s="1692"/>
      <c r="M29" s="1692"/>
      <c r="N29" s="1680"/>
      <c r="O29" s="1692"/>
      <c r="P29" s="1216"/>
      <c r="Q29" s="1216"/>
      <c r="R29" s="476"/>
      <c r="S29" s="1216"/>
      <c r="T29" s="1216"/>
      <c r="U29" s="1216"/>
      <c r="V29" s="478"/>
      <c r="W29" s="478"/>
      <c r="X29" s="475"/>
      <c r="Y29" s="475"/>
      <c r="Z29" s="475"/>
      <c r="AA29" s="475"/>
      <c r="AB29" s="475"/>
      <c r="AC29" s="475"/>
    </row>
    <row customHeight="1" ht="15">
      <c r="A30" s="2273" t="s">
        <v>95</v>
      </c>
      <c r="B30" s="1216"/>
      <c r="C30" s="857" t="s">
        <v>106</v>
      </c>
      <c r="D30" s="1874"/>
      <c r="E30" s="1861" t="str">
        <f>A30</f>
        <v>7</v>
      </c>
      <c r="F30" s="860" t="s">
        <v>127</v>
      </c>
      <c r="G30" s="596" t="str">
        <f>"Территория "&amp;E30</f>
        <v>Территория 7</v>
      </c>
      <c r="H30" s="848"/>
      <c r="I30" s="848"/>
      <c r="J30" s="845"/>
      <c r="K30" s="1680"/>
      <c r="L30" s="1680"/>
      <c r="M30" s="1680"/>
      <c r="N30" s="282"/>
      <c r="O30" s="1680"/>
      <c r="P30" s="281"/>
      <c r="Q30" s="281"/>
      <c r="R30" s="281"/>
      <c r="S30" s="281"/>
      <c r="T30" s="2933"/>
      <c r="U30" s="2933"/>
      <c r="V30" s="2933"/>
      <c r="W30" s="2933"/>
      <c r="X30" s="2933"/>
      <c r="Y30" s="2933"/>
      <c r="Z30" s="2933"/>
      <c r="AA30" s="2933"/>
      <c r="AB30" s="2933"/>
      <c r="AC30" s="2933"/>
    </row>
    <row customHeight="1" ht="15">
      <c r="A31" s="2273"/>
      <c r="B31" s="1216">
        <v>1</v>
      </c>
      <c r="C31" s="1216"/>
      <c r="D31" s="856"/>
      <c r="E31" s="1869" t="str">
        <f>A30&amp;"."&amp;B31</f>
        <v>7.1</v>
      </c>
      <c r="F31" s="859" t="s">
        <v>128</v>
      </c>
      <c r="G31" s="849" t="s">
        <v>129</v>
      </c>
      <c r="H31" s="849" t="s">
        <v>129</v>
      </c>
      <c r="I31" s="847" t="s">
        <v>130</v>
      </c>
      <c r="J31" s="1680"/>
      <c r="K31" s="1692"/>
      <c r="L31" s="1692"/>
      <c r="M31" s="1680" t="str">
        <f t="array" ref="M31:M31">IF(ISERROR(MATCH(MID(N31,1,250),MID(note_ter,1,250),0)),"n","y")</f>
        <v>n</v>
      </c>
      <c r="N31" s="1692"/>
      <c r="O31" s="1680" t="str">
        <f>H31&amp;"("&amp;I31&amp;")"</f>
        <v>Пожарский муниципальный округ(05534000)</v>
      </c>
      <c r="P31" s="1216"/>
      <c r="Q31" s="1216"/>
      <c r="R31" s="476"/>
      <c r="S31" s="1216"/>
      <c r="T31" s="1216"/>
      <c r="U31" s="1216"/>
      <c r="V31" s="478"/>
      <c r="W31" s="478"/>
      <c r="X31" s="475"/>
      <c r="Y31" s="475"/>
      <c r="Z31" s="475"/>
      <c r="AA31" s="475"/>
      <c r="AB31" s="475"/>
      <c r="AC31" s="475"/>
    </row>
    <row customHeight="1" ht="15">
      <c r="A32" s="2273"/>
      <c r="B32" s="1216"/>
      <c r="C32" s="468"/>
      <c r="D32" s="857"/>
      <c r="E32" s="477"/>
      <c r="F32" s="233"/>
      <c r="G32" s="471" t="s">
        <v>104</v>
      </c>
      <c r="H32" s="243"/>
      <c r="I32" s="480"/>
      <c r="J32" s="1692"/>
      <c r="K32" s="1692"/>
      <c r="L32" s="1692"/>
      <c r="M32" s="1692"/>
      <c r="N32" s="1680"/>
      <c r="O32" s="1692"/>
      <c r="P32" s="1216"/>
      <c r="Q32" s="1216"/>
      <c r="R32" s="476"/>
      <c r="S32" s="1216"/>
      <c r="T32" s="1216"/>
      <c r="U32" s="1216"/>
      <c r="V32" s="478"/>
      <c r="W32" s="478"/>
      <c r="X32" s="475"/>
      <c r="Y32" s="475"/>
      <c r="Z32" s="475"/>
      <c r="AA32" s="475"/>
      <c r="AB32" s="475"/>
      <c r="AC32" s="475"/>
    </row>
    <row customHeight="1" ht="15">
      <c r="A33" s="2273" t="s">
        <v>131</v>
      </c>
      <c r="B33" s="1216"/>
      <c r="C33" s="857" t="s">
        <v>106</v>
      </c>
      <c r="D33" s="1874"/>
      <c r="E33" s="1861" t="str">
        <f>A33</f>
        <v>8</v>
      </c>
      <c r="F33" s="860" t="s">
        <v>132</v>
      </c>
      <c r="G33" s="596" t="str">
        <f>"Территория "&amp;E33</f>
        <v>Территория 8</v>
      </c>
      <c r="H33" s="848"/>
      <c r="I33" s="848"/>
      <c r="J33" s="845"/>
      <c r="K33" s="1680"/>
      <c r="L33" s="1680"/>
      <c r="M33" s="1680"/>
      <c r="N33" s="282"/>
      <c r="O33" s="1680"/>
      <c r="P33" s="281"/>
      <c r="Q33" s="281"/>
      <c r="R33" s="281"/>
      <c r="S33" s="281"/>
      <c r="T33" s="2933"/>
      <c r="U33" s="2933"/>
      <c r="V33" s="2933"/>
      <c r="W33" s="2933"/>
      <c r="X33" s="2933"/>
      <c r="Y33" s="2933"/>
      <c r="Z33" s="2933"/>
      <c r="AA33" s="2933"/>
      <c r="AB33" s="2933"/>
      <c r="AC33" s="2933"/>
    </row>
    <row customHeight="1" ht="15">
      <c r="A34" s="2273"/>
      <c r="B34" s="1216">
        <v>1</v>
      </c>
      <c r="C34" s="1216"/>
      <c r="D34" s="856"/>
      <c r="E34" s="1869" t="str">
        <f>A33&amp;"."&amp;B34</f>
        <v>8.1</v>
      </c>
      <c r="F34" s="859" t="s">
        <v>133</v>
      </c>
      <c r="G34" s="849" t="s">
        <v>134</v>
      </c>
      <c r="H34" s="849" t="s">
        <v>134</v>
      </c>
      <c r="I34" s="847" t="s">
        <v>135</v>
      </c>
      <c r="J34" s="1680"/>
      <c r="K34" s="1692"/>
      <c r="L34" s="1692"/>
      <c r="M34" s="1680" t="str">
        <f t="array" ref="M34:M34">IF(ISERROR(MATCH(MID(N34,1,250),MID(note_ter,1,250),0)),"n","y")</f>
        <v>n</v>
      </c>
      <c r="N34" s="1692"/>
      <c r="O34" s="1680" t="str">
        <f>H34&amp;"("&amp;I34&amp;")"</f>
        <v>Хасанский муниципальный округ(05548000)</v>
      </c>
      <c r="P34" s="1216"/>
      <c r="Q34" s="1216"/>
      <c r="R34" s="476"/>
      <c r="S34" s="1216"/>
      <c r="T34" s="1216"/>
      <c r="U34" s="1216"/>
      <c r="V34" s="478"/>
      <c r="W34" s="478"/>
      <c r="X34" s="475"/>
      <c r="Y34" s="475"/>
      <c r="Z34" s="475"/>
      <c r="AA34" s="475"/>
      <c r="AB34" s="475"/>
      <c r="AC34" s="475"/>
    </row>
    <row customHeight="1" ht="15">
      <c r="A35" s="2273"/>
      <c r="B35" s="1216"/>
      <c r="C35" s="468"/>
      <c r="D35" s="857"/>
      <c r="E35" s="477"/>
      <c r="F35" s="233"/>
      <c r="G35" s="471" t="s">
        <v>104</v>
      </c>
      <c r="H35" s="243"/>
      <c r="I35" s="480"/>
      <c r="J35" s="1692"/>
      <c r="K35" s="1692"/>
      <c r="L35" s="1692"/>
      <c r="M35" s="1692"/>
      <c r="N35" s="1680"/>
      <c r="O35" s="1692"/>
      <c r="P35" s="1216"/>
      <c r="Q35" s="1216"/>
      <c r="R35" s="476"/>
      <c r="S35" s="1216"/>
      <c r="T35" s="1216"/>
      <c r="U35" s="1216"/>
      <c r="V35" s="478"/>
      <c r="W35" s="478"/>
      <c r="X35" s="475"/>
      <c r="Y35" s="475"/>
      <c r="Z35" s="475"/>
      <c r="AA35" s="475"/>
      <c r="AB35" s="475"/>
      <c r="AC35" s="475"/>
    </row>
    <row customHeight="1" ht="15">
      <c r="A36" s="2273" t="s">
        <v>136</v>
      </c>
      <c r="B36" s="1216"/>
      <c r="C36" s="857" t="s">
        <v>106</v>
      </c>
      <c r="D36" s="1874"/>
      <c r="E36" s="1861" t="str">
        <f>A36</f>
        <v>9</v>
      </c>
      <c r="F36" s="860" t="s">
        <v>137</v>
      </c>
      <c r="G36" s="596" t="str">
        <f>"Территория "&amp;E36</f>
        <v>Территория 9</v>
      </c>
      <c r="H36" s="848"/>
      <c r="I36" s="848"/>
      <c r="J36" s="845"/>
      <c r="K36" s="1680"/>
      <c r="L36" s="1680"/>
      <c r="M36" s="1680"/>
      <c r="N36" s="282"/>
      <c r="O36" s="1680"/>
      <c r="P36" s="281"/>
      <c r="Q36" s="281"/>
      <c r="R36" s="281"/>
      <c r="S36" s="281"/>
      <c r="T36" s="2933"/>
      <c r="U36" s="2933"/>
      <c r="V36" s="2933"/>
      <c r="W36" s="2933"/>
      <c r="X36" s="2933"/>
      <c r="Y36" s="2933"/>
      <c r="Z36" s="2933"/>
      <c r="AA36" s="2933"/>
      <c r="AB36" s="2933"/>
      <c r="AC36" s="2933"/>
    </row>
    <row customHeight="1" ht="15">
      <c r="A37" s="2273"/>
      <c r="B37" s="1216">
        <v>1</v>
      </c>
      <c r="C37" s="1216"/>
      <c r="D37" s="856"/>
      <c r="E37" s="1869" t="str">
        <f>A36&amp;"."&amp;B37</f>
        <v>9.1</v>
      </c>
      <c r="F37" s="859" t="s">
        <v>138</v>
      </c>
      <c r="G37" s="849" t="s">
        <v>139</v>
      </c>
      <c r="H37" s="849" t="s">
        <v>140</v>
      </c>
      <c r="I37" s="847" t="s">
        <v>141</v>
      </c>
      <c r="J37" s="1680"/>
      <c r="K37" s="1692"/>
      <c r="L37" s="1692"/>
      <c r="M37" s="1680" t="str">
        <f t="array" ref="M37:M37">IF(ISERROR(MATCH(MID(N37,1,250),MID(note_ter,1,250),0)),"n","y")</f>
        <v>n</v>
      </c>
      <c r="N37" s="1692"/>
      <c r="O37" s="1680" t="str">
        <f>H37&amp;"("&amp;I37&amp;")"</f>
        <v>Дмитриевское сельское поселение(05653410)</v>
      </c>
      <c r="P37" s="1216"/>
      <c r="Q37" s="1216"/>
      <c r="R37" s="476"/>
      <c r="S37" s="1216"/>
      <c r="T37" s="1216"/>
      <c r="U37" s="1216"/>
      <c r="V37" s="478"/>
      <c r="W37" s="478"/>
      <c r="X37" s="475"/>
      <c r="Y37" s="475"/>
      <c r="Z37" s="475"/>
      <c r="AA37" s="475"/>
      <c r="AB37" s="475"/>
      <c r="AC37" s="475"/>
    </row>
    <row customHeight="1" ht="15">
      <c r="A38" s="2273"/>
      <c r="B38" s="1216"/>
      <c r="C38" s="468"/>
      <c r="D38" s="857"/>
      <c r="E38" s="477"/>
      <c r="F38" s="233"/>
      <c r="G38" s="471" t="s">
        <v>104</v>
      </c>
      <c r="H38" s="243"/>
      <c r="I38" s="480"/>
      <c r="J38" s="1692"/>
      <c r="K38" s="1692"/>
      <c r="L38" s="1692"/>
      <c r="M38" s="1692"/>
      <c r="N38" s="1680"/>
      <c r="O38" s="1692"/>
      <c r="P38" s="1216"/>
      <c r="Q38" s="1216"/>
      <c r="R38" s="476"/>
      <c r="S38" s="1216"/>
      <c r="T38" s="1216"/>
      <c r="U38" s="1216"/>
      <c r="V38" s="478"/>
      <c r="W38" s="478"/>
      <c r="X38" s="475"/>
      <c r="Y38" s="475"/>
      <c r="Z38" s="475"/>
      <c r="AA38" s="475"/>
      <c r="AB38" s="475"/>
      <c r="AC38" s="475"/>
    </row>
    <row customHeight="1" ht="15">
      <c r="A39" s="2273" t="s">
        <v>142</v>
      </c>
      <c r="B39" s="1216"/>
      <c r="C39" s="857" t="s">
        <v>106</v>
      </c>
      <c r="D39" s="1874"/>
      <c r="E39" s="1861" t="str">
        <f>A39</f>
        <v>10</v>
      </c>
      <c r="F39" s="860" t="s">
        <v>143</v>
      </c>
      <c r="G39" s="596" t="str">
        <f>"Территория "&amp;E39</f>
        <v>Территория 10</v>
      </c>
      <c r="H39" s="848"/>
      <c r="I39" s="848"/>
      <c r="J39" s="845"/>
      <c r="K39" s="1680"/>
      <c r="L39" s="1680"/>
      <c r="M39" s="1680"/>
      <c r="N39" s="282"/>
      <c r="O39" s="1680"/>
      <c r="P39" s="281"/>
      <c r="Q39" s="281"/>
      <c r="R39" s="281"/>
      <c r="S39" s="281"/>
      <c r="T39" s="2933"/>
      <c r="U39" s="2933"/>
      <c r="V39" s="2933"/>
      <c r="W39" s="2933"/>
      <c r="X39" s="2933"/>
      <c r="Y39" s="2933"/>
      <c r="Z39" s="2933"/>
      <c r="AA39" s="2933"/>
      <c r="AB39" s="2933"/>
      <c r="AC39" s="2933"/>
    </row>
    <row customHeight="1" ht="15">
      <c r="A40" s="2273"/>
      <c r="B40" s="1216">
        <v>1</v>
      </c>
      <c r="C40" s="1216"/>
      <c r="D40" s="856"/>
      <c r="E40" s="1869" t="str">
        <f>A39&amp;"."&amp;B40</f>
        <v>10.1</v>
      </c>
      <c r="F40" s="859" t="s">
        <v>144</v>
      </c>
      <c r="G40" s="849" t="s">
        <v>145</v>
      </c>
      <c r="H40" s="849" t="s">
        <v>145</v>
      </c>
      <c r="I40" s="847" t="s">
        <v>146</v>
      </c>
      <c r="J40" s="1680"/>
      <c r="K40" s="1692"/>
      <c r="L40" s="1692"/>
      <c r="M40" s="1680" t="str">
        <f t="array" ref="M40:M40">IF(ISERROR(MATCH(MID(N40,1,250),MID(note_ter,1,250),0)),"n","y")</f>
        <v>n</v>
      </c>
      <c r="N40" s="1692"/>
      <c r="O40" s="1680" t="str">
        <f>H40&amp;"("&amp;I40&amp;")"</f>
        <v>Чугуевский муниципальный округ(05555000)</v>
      </c>
      <c r="P40" s="1216"/>
      <c r="Q40" s="1216"/>
      <c r="R40" s="476"/>
      <c r="S40" s="1216"/>
      <c r="T40" s="1216"/>
      <c r="U40" s="1216"/>
      <c r="V40" s="478"/>
      <c r="W40" s="478"/>
      <c r="X40" s="475"/>
      <c r="Y40" s="475"/>
      <c r="Z40" s="475"/>
      <c r="AA40" s="475"/>
      <c r="AB40" s="475"/>
      <c r="AC40" s="475"/>
    </row>
    <row customHeight="1" ht="15">
      <c r="A41" s="2273"/>
      <c r="B41" s="1216"/>
      <c r="C41" s="468"/>
      <c r="D41" s="857"/>
      <c r="E41" s="477"/>
      <c r="F41" s="233"/>
      <c r="G41" s="471" t="s">
        <v>104</v>
      </c>
      <c r="H41" s="243"/>
      <c r="I41" s="480"/>
      <c r="J41" s="1692"/>
      <c r="K41" s="1692"/>
      <c r="L41" s="1692"/>
      <c r="M41" s="1692"/>
      <c r="N41" s="1680"/>
      <c r="O41" s="1692"/>
      <c r="P41" s="1216"/>
      <c r="Q41" s="1216"/>
      <c r="R41" s="476"/>
      <c r="S41" s="1216"/>
      <c r="T41" s="1216"/>
      <c r="U41" s="1216"/>
      <c r="V41" s="478"/>
      <c r="W41" s="478"/>
      <c r="X41" s="475"/>
      <c r="Y41" s="475"/>
      <c r="Z41" s="475"/>
      <c r="AA41" s="475"/>
      <c r="AB41" s="475"/>
      <c r="AC41" s="475"/>
    </row>
    <row customHeight="1" ht="15">
      <c r="A42" s="2273" t="s">
        <v>147</v>
      </c>
      <c r="B42" s="1216"/>
      <c r="C42" s="857" t="s">
        <v>106</v>
      </c>
      <c r="D42" s="1874"/>
      <c r="E42" s="1861" t="str">
        <f>A42</f>
        <v>11</v>
      </c>
      <c r="F42" s="860" t="s">
        <v>148</v>
      </c>
      <c r="G42" s="596" t="str">
        <f>"Территория "&amp;E42</f>
        <v>Территория 11</v>
      </c>
      <c r="H42" s="848"/>
      <c r="I42" s="848"/>
      <c r="J42" s="845"/>
      <c r="K42" s="1680"/>
      <c r="L42" s="1680"/>
      <c r="M42" s="1680"/>
      <c r="N42" s="282"/>
      <c r="O42" s="1680"/>
      <c r="P42" s="281"/>
      <c r="Q42" s="281"/>
      <c r="R42" s="281"/>
      <c r="S42" s="281"/>
      <c r="T42" s="2933"/>
      <c r="U42" s="2933"/>
      <c r="V42" s="2933"/>
      <c r="W42" s="2933"/>
      <c r="X42" s="2933"/>
      <c r="Y42" s="2933"/>
      <c r="Z42" s="2933"/>
      <c r="AA42" s="2933"/>
      <c r="AB42" s="2933"/>
      <c r="AC42" s="2933"/>
    </row>
    <row customHeight="1" ht="15">
      <c r="A43" s="2273"/>
      <c r="B43" s="1216">
        <v>1</v>
      </c>
      <c r="C43" s="1216"/>
      <c r="D43" s="856"/>
      <c r="E43" s="1869" t="str">
        <f>A42&amp;"."&amp;B43</f>
        <v>11.1</v>
      </c>
      <c r="F43" s="859" t="s">
        <v>149</v>
      </c>
      <c r="G43" s="849" t="s">
        <v>150</v>
      </c>
      <c r="H43" s="849" t="s">
        <v>151</v>
      </c>
      <c r="I43" s="847" t="s">
        <v>152</v>
      </c>
      <c r="J43" s="1680"/>
      <c r="K43" s="1692"/>
      <c r="L43" s="1692"/>
      <c r="M43" s="1680" t="str">
        <f t="array" ref="M43:M43">IF(ISERROR(MATCH(MID(N43,1,250),MID(note_ter,1,250),0)),"n","y")</f>
        <v>n</v>
      </c>
      <c r="N43" s="1692"/>
      <c r="O43" s="1680" t="str">
        <f>H43&amp;"("&amp;I43&amp;")"</f>
        <v>Смоляниновское городское поселение(05657158)</v>
      </c>
      <c r="P43" s="1216"/>
      <c r="Q43" s="1216"/>
      <c r="R43" s="476"/>
      <c r="S43" s="1216"/>
      <c r="T43" s="1216"/>
      <c r="U43" s="1216"/>
      <c r="V43" s="478"/>
      <c r="W43" s="478"/>
      <c r="X43" s="475"/>
      <c r="Y43" s="475"/>
      <c r="Z43" s="475"/>
      <c r="AA43" s="475"/>
      <c r="AB43" s="475"/>
      <c r="AC43" s="475"/>
    </row>
    <row customHeight="1" ht="15">
      <c r="A44" s="2273"/>
      <c r="B44" s="1216"/>
      <c r="C44" s="468"/>
      <c r="D44" s="857"/>
      <c r="E44" s="477"/>
      <c r="F44" s="233"/>
      <c r="G44" s="471" t="s">
        <v>104</v>
      </c>
      <c r="H44" s="243"/>
      <c r="I44" s="480"/>
      <c r="J44" s="1692"/>
      <c r="K44" s="1692"/>
      <c r="L44" s="1692"/>
      <c r="M44" s="1692"/>
      <c r="N44" s="1680"/>
      <c r="O44" s="1692"/>
      <c r="P44" s="1216"/>
      <c r="Q44" s="1216"/>
      <c r="R44" s="476"/>
      <c r="S44" s="1216"/>
      <c r="T44" s="1216"/>
      <c r="U44" s="1216"/>
      <c r="V44" s="478"/>
      <c r="W44" s="478"/>
      <c r="X44" s="475"/>
      <c r="Y44" s="475"/>
      <c r="Z44" s="475"/>
      <c r="AA44" s="475"/>
      <c r="AB44" s="475"/>
      <c r="AC44" s="475"/>
    </row>
    <row customHeight="1" ht="15">
      <c r="A45" s="2273" t="s">
        <v>153</v>
      </c>
      <c r="B45" s="1216"/>
      <c r="C45" s="857" t="s">
        <v>106</v>
      </c>
      <c r="D45" s="1874"/>
      <c r="E45" s="1861" t="str">
        <f>A45</f>
        <v>12</v>
      </c>
      <c r="F45" s="860" t="s">
        <v>154</v>
      </c>
      <c r="G45" s="596" t="str">
        <f>"Территория "&amp;E45</f>
        <v>Территория 12</v>
      </c>
      <c r="H45" s="848"/>
      <c r="I45" s="848"/>
      <c r="J45" s="845"/>
      <c r="K45" s="1680"/>
      <c r="L45" s="1680"/>
      <c r="M45" s="1680"/>
      <c r="N45" s="282"/>
      <c r="O45" s="1680"/>
      <c r="P45" s="281"/>
      <c r="Q45" s="281"/>
      <c r="R45" s="281"/>
      <c r="S45" s="281"/>
      <c r="T45" s="2933"/>
      <c r="U45" s="2933"/>
      <c r="V45" s="2933"/>
      <c r="W45" s="2933"/>
      <c r="X45" s="2933"/>
      <c r="Y45" s="2933"/>
      <c r="Z45" s="2933"/>
      <c r="AA45" s="2933"/>
      <c r="AB45" s="2933"/>
      <c r="AC45" s="2933"/>
    </row>
    <row customHeight="1" ht="15">
      <c r="A46" s="2273"/>
      <c r="B46" s="1216">
        <v>1</v>
      </c>
      <c r="C46" s="1216"/>
      <c r="D46" s="856"/>
      <c r="E46" s="1869" t="str">
        <f>A45&amp;"."&amp;B46</f>
        <v>12.1</v>
      </c>
      <c r="F46" s="859" t="s">
        <v>93</v>
      </c>
      <c r="G46" s="849" t="s">
        <v>155</v>
      </c>
      <c r="H46" s="849" t="s">
        <v>155</v>
      </c>
      <c r="I46" s="847" t="s">
        <v>156</v>
      </c>
      <c r="J46" s="1680"/>
      <c r="K46" s="1692"/>
      <c r="L46" s="1692"/>
      <c r="M46" s="1680" t="str">
        <f t="array" ref="M46:M46">IF(ISERROR(MATCH(MID(N46,1,250),MID(note_ter,1,250),0)),"n","y")</f>
        <v>n</v>
      </c>
      <c r="N46" s="1692"/>
      <c r="O46" s="1680" t="str">
        <f>H46&amp;"("&amp;I46&amp;")"</f>
        <v>Владивостокский городской округ(05701000)</v>
      </c>
      <c r="P46" s="1216"/>
      <c r="Q46" s="1216"/>
      <c r="R46" s="476"/>
      <c r="S46" s="1216"/>
      <c r="T46" s="1216"/>
      <c r="U46" s="1216"/>
      <c r="V46" s="478"/>
      <c r="W46" s="478"/>
      <c r="X46" s="475"/>
      <c r="Y46" s="475"/>
      <c r="Z46" s="475"/>
      <c r="AA46" s="475"/>
      <c r="AB46" s="475"/>
      <c r="AC46" s="475"/>
    </row>
    <row customHeight="1" ht="15">
      <c r="A47" s="2273"/>
      <c r="B47" s="1216"/>
      <c r="C47" s="468"/>
      <c r="D47" s="857"/>
      <c r="E47" s="477"/>
      <c r="F47" s="233"/>
      <c r="G47" s="471" t="s">
        <v>104</v>
      </c>
      <c r="H47" s="243"/>
      <c r="I47" s="480"/>
      <c r="J47" s="1692"/>
      <c r="K47" s="1692"/>
      <c r="L47" s="1692"/>
      <c r="M47" s="1692"/>
      <c r="N47" s="1680"/>
      <c r="O47" s="1692"/>
      <c r="P47" s="1216"/>
      <c r="Q47" s="1216"/>
      <c r="R47" s="476"/>
      <c r="S47" s="1216"/>
      <c r="T47" s="1216"/>
      <c r="U47" s="1216"/>
      <c r="V47" s="478"/>
      <c r="W47" s="478"/>
      <c r="X47" s="475"/>
      <c r="Y47" s="475"/>
      <c r="Z47" s="475"/>
      <c r="AA47" s="475"/>
      <c r="AB47" s="475"/>
      <c r="AC47" s="475"/>
    </row>
    <row customHeight="1" ht="15">
      <c r="A48" s="2273" t="s">
        <v>157</v>
      </c>
      <c r="B48" s="1216"/>
      <c r="C48" s="857" t="s">
        <v>106</v>
      </c>
      <c r="D48" s="1874"/>
      <c r="E48" s="1861" t="str">
        <f>A48</f>
        <v>13</v>
      </c>
      <c r="F48" s="860" t="s">
        <v>158</v>
      </c>
      <c r="G48" s="596" t="str">
        <f>"Территория "&amp;E48</f>
        <v>Территория 13</v>
      </c>
      <c r="H48" s="848"/>
      <c r="I48" s="848"/>
      <c r="J48" s="845"/>
      <c r="K48" s="1680"/>
      <c r="L48" s="1680"/>
      <c r="M48" s="1680"/>
      <c r="N48" s="282"/>
      <c r="O48" s="1680"/>
      <c r="P48" s="281"/>
      <c r="Q48" s="281"/>
      <c r="R48" s="281"/>
      <c r="S48" s="281"/>
      <c r="T48" s="2933"/>
      <c r="U48" s="2933"/>
      <c r="V48" s="2933"/>
      <c r="W48" s="2933"/>
      <c r="X48" s="2933"/>
      <c r="Y48" s="2933"/>
      <c r="Z48" s="2933"/>
      <c r="AA48" s="2933"/>
      <c r="AB48" s="2933"/>
      <c r="AC48" s="2933"/>
    </row>
    <row customHeight="1" ht="15">
      <c r="A49" s="2273"/>
      <c r="B49" s="1216">
        <v>1</v>
      </c>
      <c r="C49" s="1216"/>
      <c r="D49" s="856"/>
      <c r="E49" s="1869" t="str">
        <f>A48&amp;"."&amp;B49</f>
        <v>13.1</v>
      </c>
      <c r="F49" s="859" t="s">
        <v>159</v>
      </c>
      <c r="G49" s="849" t="s">
        <v>160</v>
      </c>
      <c r="H49" s="849" t="s">
        <v>160</v>
      </c>
      <c r="I49" s="847" t="s">
        <v>161</v>
      </c>
      <c r="J49" s="1680"/>
      <c r="K49" s="1692"/>
      <c r="L49" s="1692"/>
      <c r="M49" s="1680" t="str">
        <f t="array" ref="M49:M49">IF(ISERROR(MATCH(MID(N49,1,250),MID(note_ter,1,250),0)),"n","y")</f>
        <v>n</v>
      </c>
      <c r="N49" s="1692"/>
      <c r="O49" s="1680" t="str">
        <f>H49&amp;"("&amp;I49&amp;")"</f>
        <v>городской округ Большой Камень(05706000)</v>
      </c>
      <c r="P49" s="1216"/>
      <c r="Q49" s="1216"/>
      <c r="R49" s="476"/>
      <c r="S49" s="1216"/>
      <c r="T49" s="1216"/>
      <c r="U49" s="1216"/>
      <c r="V49" s="478"/>
      <c r="W49" s="478"/>
      <c r="X49" s="475"/>
      <c r="Y49" s="475"/>
      <c r="Z49" s="475"/>
      <c r="AA49" s="475"/>
      <c r="AB49" s="475"/>
      <c r="AC49" s="475"/>
    </row>
    <row customHeight="1" ht="15">
      <c r="A50" s="2273"/>
      <c r="B50" s="1216"/>
      <c r="C50" s="468"/>
      <c r="D50" s="857"/>
      <c r="E50" s="477"/>
      <c r="F50" s="233"/>
      <c r="G50" s="471" t="s">
        <v>104</v>
      </c>
      <c r="H50" s="243"/>
      <c r="I50" s="480"/>
      <c r="J50" s="1692"/>
      <c r="K50" s="1692"/>
      <c r="L50" s="1692"/>
      <c r="M50" s="1692"/>
      <c r="N50" s="1680"/>
      <c r="O50" s="1692"/>
      <c r="P50" s="1216"/>
      <c r="Q50" s="1216"/>
      <c r="R50" s="476"/>
      <c r="S50" s="1216"/>
      <c r="T50" s="1216"/>
      <c r="U50" s="1216"/>
      <c r="V50" s="478"/>
      <c r="W50" s="478"/>
      <c r="X50" s="475"/>
      <c r="Y50" s="475"/>
      <c r="Z50" s="475"/>
      <c r="AA50" s="475"/>
      <c r="AB50" s="475"/>
      <c r="AC50" s="475"/>
    </row>
    <row customHeight="1" ht="15">
      <c r="A51" s="2273" t="s">
        <v>162</v>
      </c>
      <c r="B51" s="1216"/>
      <c r="C51" s="857" t="s">
        <v>106</v>
      </c>
      <c r="D51" s="1874"/>
      <c r="E51" s="1861" t="str">
        <f>A51</f>
        <v>14</v>
      </c>
      <c r="F51" s="860" t="s">
        <v>163</v>
      </c>
      <c r="G51" s="596" t="str">
        <f>"Территория "&amp;E51</f>
        <v>Территория 14</v>
      </c>
      <c r="H51" s="848"/>
      <c r="I51" s="848"/>
      <c r="J51" s="845"/>
      <c r="K51" s="1680"/>
      <c r="L51" s="1680"/>
      <c r="M51" s="1680"/>
      <c r="N51" s="282"/>
      <c r="O51" s="1680"/>
      <c r="P51" s="281"/>
      <c r="Q51" s="281"/>
      <c r="R51" s="281"/>
      <c r="S51" s="281"/>
      <c r="T51" s="2933"/>
      <c r="U51" s="2933"/>
      <c r="V51" s="2933"/>
      <c r="W51" s="2933"/>
      <c r="X51" s="2933"/>
      <c r="Y51" s="2933"/>
      <c r="Z51" s="2933"/>
      <c r="AA51" s="2933"/>
      <c r="AB51" s="2933"/>
      <c r="AC51" s="2933"/>
    </row>
    <row customHeight="1" ht="15">
      <c r="A52" s="2273"/>
      <c r="B52" s="1216">
        <v>1</v>
      </c>
      <c r="C52" s="1216"/>
      <c r="D52" s="856"/>
      <c r="E52" s="1869" t="str">
        <f>A51&amp;"."&amp;B52</f>
        <v>14.1</v>
      </c>
      <c r="F52" s="859" t="s">
        <v>164</v>
      </c>
      <c r="G52" s="849" t="s">
        <v>165</v>
      </c>
      <c r="H52" s="849" t="s">
        <v>166</v>
      </c>
      <c r="I52" s="847" t="s">
        <v>167</v>
      </c>
      <c r="J52" s="1680"/>
      <c r="K52" s="1692"/>
      <c r="L52" s="1692"/>
      <c r="M52" s="1680" t="str">
        <f t="array" ref="M52:M52">IF(ISERROR(MATCH(MID(N52,1,250),MID(note_ter,1,250),0)),"n","y")</f>
        <v>n</v>
      </c>
      <c r="N52" s="1692"/>
      <c r="O52" s="1680" t="str">
        <f>H52&amp;"("&amp;I52&amp;")"</f>
        <v>Екатериновское сельское поселение(05630404)</v>
      </c>
      <c r="P52" s="1216"/>
      <c r="Q52" s="1216"/>
      <c r="R52" s="476"/>
      <c r="S52" s="1216"/>
      <c r="T52" s="1216"/>
      <c r="U52" s="1216"/>
      <c r="V52" s="478"/>
      <c r="W52" s="478"/>
      <c r="X52" s="475"/>
      <c r="Y52" s="475"/>
      <c r="Z52" s="475"/>
      <c r="AA52" s="475"/>
      <c r="AB52" s="475"/>
      <c r="AC52" s="475"/>
    </row>
    <row customHeight="1" ht="15">
      <c r="A53" s="2273"/>
      <c r="B53" s="1216"/>
      <c r="C53" s="468"/>
      <c r="D53" s="857"/>
      <c r="E53" s="477"/>
      <c r="F53" s="233"/>
      <c r="G53" s="471" t="s">
        <v>104</v>
      </c>
      <c r="H53" s="243"/>
      <c r="I53" s="480"/>
      <c r="J53" s="1692"/>
      <c r="K53" s="1692"/>
      <c r="L53" s="1692"/>
      <c r="M53" s="1692"/>
      <c r="N53" s="1680"/>
      <c r="O53" s="1692"/>
      <c r="P53" s="1216"/>
      <c r="Q53" s="1216"/>
      <c r="R53" s="476"/>
      <c r="S53" s="1216"/>
      <c r="T53" s="1216"/>
      <c r="U53" s="1216"/>
      <c r="V53" s="478"/>
      <c r="W53" s="478"/>
      <c r="X53" s="475"/>
      <c r="Y53" s="475"/>
      <c r="Z53" s="475"/>
      <c r="AA53" s="475"/>
      <c r="AB53" s="475"/>
      <c r="AC53" s="475"/>
    </row>
    <row customHeight="1" ht="15">
      <c r="A54" s="2273" t="s">
        <v>168</v>
      </c>
      <c r="B54" s="1216"/>
      <c r="C54" s="857" t="s">
        <v>106</v>
      </c>
      <c r="D54" s="1874"/>
      <c r="E54" s="1861" t="str">
        <f>A54</f>
        <v>15</v>
      </c>
      <c r="F54" s="860" t="s">
        <v>169</v>
      </c>
      <c r="G54" s="596" t="str">
        <f>"Территория "&amp;E54</f>
        <v>Территория 15</v>
      </c>
      <c r="H54" s="848"/>
      <c r="I54" s="848"/>
      <c r="J54" s="845"/>
      <c r="K54" s="1680"/>
      <c r="L54" s="1680"/>
      <c r="M54" s="1680"/>
      <c r="N54" s="282"/>
      <c r="O54" s="1680"/>
      <c r="P54" s="281"/>
      <c r="Q54" s="281"/>
      <c r="R54" s="281"/>
      <c r="S54" s="281"/>
      <c r="T54" s="2933"/>
      <c r="U54" s="2933"/>
      <c r="V54" s="2933"/>
      <c r="W54" s="2933"/>
      <c r="X54" s="2933"/>
      <c r="Y54" s="2933"/>
      <c r="Z54" s="2933"/>
      <c r="AA54" s="2933"/>
      <c r="AB54" s="2933"/>
      <c r="AC54" s="2933"/>
    </row>
    <row customHeight="1" ht="15">
      <c r="A55" s="2273"/>
      <c r="B55" s="1216">
        <v>1</v>
      </c>
      <c r="C55" s="1216"/>
      <c r="D55" s="856"/>
      <c r="E55" s="1869" t="str">
        <f>A54&amp;"."&amp;B55</f>
        <v>15.1</v>
      </c>
      <c r="F55" s="859" t="s">
        <v>170</v>
      </c>
      <c r="G55" s="849" t="s">
        <v>139</v>
      </c>
      <c r="H55" s="849" t="s">
        <v>171</v>
      </c>
      <c r="I55" s="847" t="s">
        <v>172</v>
      </c>
      <c r="J55" s="1680"/>
      <c r="K55" s="1692"/>
      <c r="L55" s="1692"/>
      <c r="M55" s="1680" t="str">
        <f t="array" ref="M55:M55">IF(ISERROR(MATCH(MID(N55,1,250),MID(note_ter,1,250),0)),"n","y")</f>
        <v>n</v>
      </c>
      <c r="N55" s="1692"/>
      <c r="O55" s="1680" t="str">
        <f>H55&amp;"("&amp;I55&amp;")"</f>
        <v>Сибирцевское городское поселение(05653158)</v>
      </c>
      <c r="P55" s="1216"/>
      <c r="Q55" s="1216"/>
      <c r="R55" s="476"/>
      <c r="S55" s="1216"/>
      <c r="T55" s="1216"/>
      <c r="U55" s="1216"/>
      <c r="V55" s="478"/>
      <c r="W55" s="478"/>
      <c r="X55" s="475"/>
      <c r="Y55" s="475"/>
      <c r="Z55" s="475"/>
      <c r="AA55" s="475"/>
      <c r="AB55" s="475"/>
      <c r="AC55" s="475"/>
    </row>
    <row customHeight="1" ht="15">
      <c r="A56" s="2273"/>
      <c r="B56" s="1216"/>
      <c r="C56" s="468"/>
      <c r="D56" s="857"/>
      <c r="E56" s="477"/>
      <c r="F56" s="233"/>
      <c r="G56" s="471" t="s">
        <v>104</v>
      </c>
      <c r="H56" s="243"/>
      <c r="I56" s="480"/>
      <c r="J56" s="1692"/>
      <c r="K56" s="1692"/>
      <c r="L56" s="1692"/>
      <c r="M56" s="1692"/>
      <c r="N56" s="1680"/>
      <c r="O56" s="1692"/>
      <c r="P56" s="1216"/>
      <c r="Q56" s="1216"/>
      <c r="R56" s="476"/>
      <c r="S56" s="1216"/>
      <c r="T56" s="1216"/>
      <c r="U56" s="1216"/>
      <c r="V56" s="478"/>
      <c r="W56" s="478"/>
      <c r="X56" s="475"/>
      <c r="Y56" s="475"/>
      <c r="Z56" s="475"/>
      <c r="AA56" s="475"/>
      <c r="AB56" s="475"/>
      <c r="AC56" s="475"/>
    </row>
    <row s="2865" customFormat="1" customHeight="1" ht="14.699999999999998">
      <c r="A57" s="814"/>
      <c r="B57" s="473"/>
      <c r="C57" s="814"/>
      <c r="D57" s="838"/>
      <c r="E57" s="850"/>
      <c r="F57" s="234"/>
      <c r="G57" s="472" t="s">
        <v>173</v>
      </c>
      <c r="H57" s="234"/>
      <c r="I57" s="235"/>
      <c r="J57" s="305"/>
      <c r="K57" s="211"/>
      <c r="L57" s="211"/>
      <c r="M57" s="211"/>
      <c r="N57" s="282" t="s">
        <v>174</v>
      </c>
      <c r="O57" s="211"/>
      <c r="P57" s="281"/>
      <c r="Q57" s="281"/>
      <c r="R57" s="281"/>
      <c r="S57" s="281"/>
      <c r="AC57" s="172">
        <v>14</v>
      </c>
    </row>
    <row s="2865" customFormat="1" customHeight="1" ht="22.049999999999997">
      <c r="A58" s="814"/>
      <c r="B58" s="473"/>
      <c r="C58" s="814"/>
      <c r="D58" s="221"/>
      <c r="E58" s="236"/>
      <c r="F58" s="236"/>
      <c r="G58" s="236"/>
      <c r="H58" s="236"/>
      <c r="I58" s="236"/>
      <c r="J58" s="211"/>
      <c r="K58" s="211"/>
      <c r="L58" s="211"/>
      <c r="M58" s="211"/>
      <c r="N58" s="282"/>
      <c r="O58" s="211"/>
      <c r="P58" s="281"/>
      <c r="Q58" s="281"/>
      <c r="R58" s="281"/>
      <c r="S58" s="281"/>
      <c r="AC58" s="172">
        <v>21</v>
      </c>
    </row>
    <row s="2865" customFormat="1" customHeight="1" ht="14.699999999999998">
      <c r="A59" s="814"/>
      <c r="B59" s="473"/>
      <c r="C59" s="814"/>
      <c r="D59" s="221"/>
      <c r="E59" s="139"/>
      <c r="F59" s="814"/>
      <c r="G59" s="139"/>
      <c r="H59" s="139"/>
      <c r="I59" s="139"/>
      <c r="J59" s="211"/>
      <c r="K59" s="211"/>
      <c r="L59" s="211"/>
      <c r="M59" s="211"/>
      <c r="N59" s="282"/>
      <c r="O59" s="211"/>
      <c r="P59" s="281"/>
      <c r="Q59" s="281"/>
      <c r="R59" s="281"/>
      <c r="S59" s="281"/>
      <c r="AC59" s="172">
        <v>14</v>
      </c>
    </row>
    <row s="2865" customFormat="1" customHeight="1" ht="1.05">
      <c r="A60" s="814"/>
      <c r="B60" s="473"/>
      <c r="C60" s="814"/>
      <c r="D60" s="221"/>
      <c r="E60" s="139"/>
      <c r="F60" s="814"/>
      <c r="G60" s="139"/>
      <c r="H60" s="139"/>
      <c r="I60" s="139"/>
      <c r="J60" s="211"/>
      <c r="K60" s="211"/>
      <c r="L60" s="211"/>
      <c r="M60" s="211"/>
      <c r="N60" s="282"/>
      <c r="O60" s="211"/>
      <c r="P60" s="281"/>
      <c r="Q60" s="281"/>
      <c r="R60" s="281"/>
      <c r="S60" s="281"/>
      <c r="AC60" s="172">
        <v>1</v>
      </c>
    </row>
    <row s="2943" customFormat="1" customHeight="1" ht="10.5">
      <c r="B61" s="890"/>
      <c r="D61" s="238"/>
      <c r="J61" s="211"/>
      <c r="K61" s="211"/>
      <c r="L61" s="211"/>
      <c r="M61" s="211"/>
      <c r="N61" s="282"/>
      <c r="O61" s="211"/>
      <c r="P61" s="281"/>
      <c r="Q61" s="281"/>
      <c r="R61" s="281"/>
      <c r="S61" s="281"/>
      <c r="AC61" s="237">
        <v>10</v>
      </c>
    </row>
    <row s="2943" customFormat="1" customHeight="1" ht="10.5">
      <c r="B62" s="890"/>
      <c r="D62" s="238"/>
      <c r="J62" s="211"/>
      <c r="K62" s="211"/>
      <c r="L62" s="211"/>
      <c r="M62" s="211"/>
      <c r="N62" s="282"/>
      <c r="O62" s="211"/>
      <c r="P62" s="281"/>
      <c r="Q62" s="281"/>
      <c r="R62" s="281"/>
      <c r="S62" s="281"/>
      <c r="AC62" s="237">
        <v>10</v>
      </c>
    </row>
    <row customHeight="1" ht="14.699999999999998">
      <c r="AC63" s="139">
        <v>14</v>
      </c>
    </row>
    <row customHeight="1" ht="14.699999999999998">
      <c r="AC64" s="139">
        <v>14</v>
      </c>
    </row>
    <row customHeight="1" ht="14.699999999999998">
      <c r="AC65" s="139">
        <v>14</v>
      </c>
    </row>
    <row customHeight="1" ht="14.699999999999998">
      <c r="H66" s="118"/>
      <c r="AC66" s="139">
        <v>14</v>
      </c>
    </row>
    <row customHeight="1" ht="14.699999999999998">
      <c r="AC67" s="139">
        <v>14</v>
      </c>
    </row>
    <row customHeight="1" ht="14.699999999999998">
      <c r="AC68" s="139">
        <v>14</v>
      </c>
    </row>
    <row customHeight="1" ht="14.699999999999998">
      <c r="AC69" s="139">
        <v>14</v>
      </c>
    </row>
    <row customHeight="1" ht="14.699999999999998">
      <c r="J70" s="139"/>
      <c r="K70" s="139"/>
      <c r="L70" s="139"/>
      <c r="AC70" s="139">
        <v>14</v>
      </c>
    </row>
    <row customHeight="1" ht="22.5" hidden="1">
      <c r="A71" s="814" t="s">
        <v>84</v>
      </c>
      <c r="B71" s="473">
        <v>0</v>
      </c>
      <c r="C71" s="814">
        <v>3</v>
      </c>
      <c r="D71" s="221">
        <v>3</v>
      </c>
      <c r="E71" s="139">
        <v>6</v>
      </c>
      <c r="F71" s="814">
        <v>0</v>
      </c>
      <c r="G71" s="139">
        <v>46</v>
      </c>
      <c r="H71" s="139">
        <v>42</v>
      </c>
      <c r="I71" s="139">
        <v>14</v>
      </c>
      <c r="J71" s="211">
        <v>3</v>
      </c>
      <c r="K71" s="211">
        <v>0</v>
      </c>
      <c r="L71" s="211">
        <v>0</v>
      </c>
      <c r="M71" s="211">
        <v>0</v>
      </c>
      <c r="N71" s="282">
        <v>0</v>
      </c>
      <c r="O71" s="211">
        <v>0</v>
      </c>
      <c r="P71" s="281">
        <v>0</v>
      </c>
      <c r="Q71" s="281">
        <v>0</v>
      </c>
      <c r="R71" s="281">
        <v>0</v>
      </c>
      <c r="S71" s="281">
        <v>0</v>
      </c>
      <c r="T71" s="139">
        <v>0</v>
      </c>
      <c r="U71" s="139">
        <v>0</v>
      </c>
      <c r="V71" s="139">
        <v>0</v>
      </c>
      <c r="W71" s="139">
        <v>0</v>
      </c>
      <c r="X71" s="139">
        <v>0</v>
      </c>
      <c r="Y71" s="139">
        <v>0</v>
      </c>
      <c r="Z71" s="139">
        <v>0</v>
      </c>
      <c r="AA71" s="139">
        <v>0</v>
      </c>
      <c r="AB71" s="139">
        <v>8</v>
      </c>
      <c r="AC71" s="139">
        <v>23</v>
      </c>
    </row>
  </sheetData>
  <sheetProtection formatColumns="0" formatRows="0" autoFilter="0" sort="0" insertRows="0" insertColumns="1" deleteRows="0" deleteColumns="0"/>
  <mergeCells count="18">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s>
  <dataValidations count="15">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63A36-87A4-005D-DC97-B41520556D06}"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82" width="6.421875" hidden="1" customWidth="1"/>
    <col min="2" max="2" style="2982" width="2.00390625" hidden="1" customWidth="1"/>
    <col min="3" max="3" style="2982" width="3.00390625" customWidth="1"/>
    <col min="4" max="4" style="2982" width="4.00390625" customWidth="1"/>
    <col min="5" max="5" style="2982" width="44.00390625" customWidth="1"/>
    <col min="6" max="6" style="2982" width="6.421875" customWidth="1"/>
    <col min="7" max="7" style="2982" width="4.00390625" customWidth="1"/>
    <col min="8" max="8" style="2982" width="5.00390625" customWidth="1"/>
    <col min="9" max="9" style="2982" width="52.00390625" customWidth="1"/>
    <col min="10" max="10" style="2982" width="7.00390625" customWidth="1"/>
    <col min="11" max="11" style="2982" width="3.00390625" customWidth="1"/>
    <col min="12" max="12" style="2982" width="6.00390625" customWidth="1"/>
    <col min="13" max="13" style="2982" width="56.00390625" customWidth="1"/>
    <col min="14" max="14" style="3033" width="8.00390625" customWidth="1"/>
    <col min="15" max="20" style="2932" width="9.140625" hidden="1"/>
    <col min="21" max="24" style="3017" width="9.140625" hidden="1"/>
    <col min="25" max="37" style="3033" width="9.140625" hidden="1"/>
    <col min="38" max="38" style="3033" width="8.00390625" customWidth="1"/>
    <col min="39" max="39" style="298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горячего водоснабжения (цены и тарифы)</v>
      </c>
      <c r="E4" s="2176"/>
      <c r="F4" s="2176"/>
      <c r="G4" s="2176"/>
      <c r="H4" s="2176"/>
      <c r="I4" s="2177"/>
      <c r="J4" s="640"/>
      <c r="K4" s="640"/>
      <c r="L4" s="640"/>
      <c r="M4" s="640"/>
      <c r="AM4" s="639">
        <v>34</v>
      </c>
    </row>
    <row s="2955" customFormat="1" customHeight="1" ht="14.699999999999998">
      <c r="A5" s="641"/>
      <c r="B5" s="641"/>
      <c r="C5" s="641"/>
      <c r="D5" s="2178" t="str">
        <f>IF(org=0,"Не определено",org)</f>
        <v>КГУП "Примтеплоэнерго"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175</v>
      </c>
      <c r="E9" s="2183"/>
      <c r="F9" s="2184" t="s">
        <v>176</v>
      </c>
      <c r="G9" s="2185"/>
      <c r="H9" s="2185"/>
      <c r="I9" s="2185"/>
      <c r="J9" s="2188" t="s">
        <v>177</v>
      </c>
      <c r="K9" s="2188"/>
      <c r="L9" s="2188"/>
      <c r="M9" s="2188"/>
      <c r="AM9" s="639">
        <v>18</v>
      </c>
    </row>
    <row customHeight="1" ht="24">
      <c r="A10" s="2182"/>
      <c r="B10" s="648"/>
      <c r="C10" s="581"/>
      <c r="D10" s="579" t="s">
        <v>90</v>
      </c>
      <c r="E10" s="579" t="s">
        <v>91</v>
      </c>
      <c r="F10" s="579" t="s">
        <v>178</v>
      </c>
      <c r="G10" s="2189" t="s">
        <v>90</v>
      </c>
      <c r="H10" s="2190"/>
      <c r="I10" s="579" t="s">
        <v>91</v>
      </c>
      <c r="J10" s="579" t="s">
        <v>178</v>
      </c>
      <c r="K10" s="2189" t="s">
        <v>90</v>
      </c>
      <c r="L10" s="2190"/>
      <c r="M10" s="579" t="s">
        <v>91</v>
      </c>
      <c r="N10" s="1683"/>
      <c r="AM10" s="639">
        <v>23</v>
      </c>
    </row>
    <row s="2982" customFormat="1" customHeight="1" ht="11.25" hidden="1">
      <c r="A11" s="649"/>
      <c r="B11" s="649"/>
      <c r="C11" s="649"/>
      <c r="D11" s="650" t="s">
        <v>179</v>
      </c>
      <c r="E11" s="650" t="s">
        <v>105</v>
      </c>
      <c r="F11" s="650" t="s">
        <v>92</v>
      </c>
      <c r="G11" s="2171" t="s">
        <v>93</v>
      </c>
      <c r="H11" s="2172"/>
      <c r="I11" s="650" t="s">
        <v>101</v>
      </c>
      <c r="J11" s="650" t="s">
        <v>94</v>
      </c>
      <c r="K11" s="2173" t="s">
        <v>95</v>
      </c>
      <c r="L11" s="2174"/>
      <c r="M11" s="650" t="s">
        <v>131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180</v>
      </c>
      <c r="P12" s="1469" t="s">
        <v>181</v>
      </c>
      <c r="Q12" s="1469" t="s">
        <v>182</v>
      </c>
      <c r="R12" s="1469" t="s">
        <v>183</v>
      </c>
      <c r="AM12" s="639">
        <v>1</v>
      </c>
    </row>
    <row s="2982" customFormat="1" customHeight="1" ht="15.75">
      <c r="A13" s="349"/>
      <c r="B13" s="349"/>
      <c r="C13" s="582"/>
      <c r="D13" s="2164" t="s">
        <v>179</v>
      </c>
      <c r="E13" s="2165"/>
      <c r="F13" s="2168" t="s">
        <v>63</v>
      </c>
      <c r="G13" s="2169"/>
      <c r="H13" s="2170">
        <v>1</v>
      </c>
      <c r="I13" s="2161" t="str">
        <f>IF(U13="","",INDEX(TERRITORY_MR_LIST,MATCH(U13,TERRITORY_LIST_ID,0)))</f>
        <v/>
      </c>
      <c r="J13" s="2163" t="s">
        <v>19</v>
      </c>
      <c r="K13" s="658"/>
      <c r="L13" s="583" t="s">
        <v>179</v>
      </c>
      <c r="M13" s="659" t="s">
        <v>28</v>
      </c>
      <c r="N13" s="868"/>
      <c r="O13" s="1472" t="s">
        <v>184</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185</v>
      </c>
      <c r="Z13" s="660">
        <v>1705000</v>
      </c>
      <c r="AA13" s="660"/>
      <c r="AB13" s="660"/>
      <c r="AC13" s="660"/>
      <c r="AD13" s="660"/>
      <c r="AE13" s="660"/>
      <c r="AF13" s="660"/>
      <c r="AG13" s="660"/>
      <c r="AH13" s="660"/>
      <c r="AI13" s="660"/>
      <c r="AJ13" s="660"/>
      <c r="AK13" s="660"/>
      <c r="AL13" s="660"/>
      <c r="AM13" s="662">
        <v>15</v>
      </c>
    </row>
    <row s="2982" customFormat="1" customHeight="1" ht="15.75">
      <c r="A14" s="349"/>
      <c r="B14" s="349"/>
      <c r="C14" s="232"/>
      <c r="D14" s="2164"/>
      <c r="E14" s="2166"/>
      <c r="F14" s="2163"/>
      <c r="G14" s="2169"/>
      <c r="H14" s="2170"/>
      <c r="I14" s="2162"/>
      <c r="J14" s="2163"/>
      <c r="K14" s="477"/>
      <c r="L14" s="233"/>
      <c r="M14" s="663" t="s">
        <v>186</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82" customFormat="1" customHeight="1" ht="15.75">
      <c r="A15" s="349"/>
      <c r="B15" s="349"/>
      <c r="C15" s="232"/>
      <c r="D15" s="2164"/>
      <c r="E15" s="2167"/>
      <c r="F15" s="2163"/>
      <c r="G15" s="1116"/>
      <c r="H15" s="1117"/>
      <c r="I15" s="636" t="s">
        <v>187</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188</v>
      </c>
      <c r="F16" s="233"/>
      <c r="G16" s="233"/>
      <c r="H16" s="233"/>
      <c r="I16" s="233"/>
      <c r="J16" s="233"/>
      <c r="K16" s="233" t="s">
        <v>28</v>
      </c>
      <c r="L16" s="233"/>
      <c r="M16" s="664"/>
      <c r="N16" s="1683"/>
      <c r="AM16" s="639">
        <v>15</v>
      </c>
    </row>
    <row customHeight="1" ht="11.25" hidden="1">
      <c r="A17" s="639" t="s">
        <v>84</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17145-978D-0A5D-503F-D73AB2C60D19}" mc:Ignorable="x14ac xr xr2 xr3">
  <sheetPr>
    <tabColor rgb="FFCCCCFF"/>
  </sheetPr>
  <dimension ref="A1:AR185"/>
  <sheetViews>
    <sheetView topLeftCell="A1" showGridLines="0" zoomScale="90" workbookViewId="0">
      <selection activeCell="R146" sqref="R146"/>
    </sheetView>
  </sheetViews>
  <sheetFormatPr defaultColWidth="9.140625" customHeight="1" defaultRowHeight="11.25"/>
  <cols>
    <col min="1" max="2" style="2932" width="3.7109375" hidden="1" customWidth="1"/>
    <col min="3" max="3" style="2982" width="3.00390625" customWidth="1"/>
    <col min="4" max="4" style="2982" width="6.00390625" customWidth="1"/>
    <col min="5" max="5" style="2982" width="42.00390625" customWidth="1"/>
    <col min="6" max="6" style="2982" width="15.00390625" customWidth="1"/>
    <col min="7" max="7" style="2982" width="42.00390625" customWidth="1"/>
    <col min="8" max="8" style="2982" width="3.00390625" customWidth="1"/>
    <col min="9" max="9" style="2982" width="5.00390625" customWidth="1"/>
    <col min="10" max="10" style="2982" width="47.00390625" customWidth="1"/>
    <col min="11" max="12" style="2982" width="3.00390625" customWidth="1"/>
    <col min="13" max="13" style="2982" width="5.00390625" customWidth="1"/>
    <col min="14" max="14" style="2982" width="28.00390625" customWidth="1"/>
    <col min="15" max="16" style="2982" width="3.00390625" customWidth="1"/>
    <col min="17" max="17" style="2982" width="5.00390625" customWidth="1"/>
    <col min="18" max="18" style="2982" width="34.00390625" customWidth="1"/>
    <col min="19" max="20" style="2982" width="3.7109375" hidden="1" customWidth="1"/>
    <col min="21" max="21" style="2982" width="5.7109375" hidden="1" customWidth="1"/>
    <col min="22" max="22" style="2982" width="34.421875" hidden="1" customWidth="1"/>
    <col min="23" max="23" style="2982" width="30.00390625" customWidth="1"/>
    <col min="24" max="24" style="2982" width="3.00390625" customWidth="1"/>
    <col min="25" max="28" style="3017" width="9.8515625" hidden="1" customWidth="1"/>
    <col min="29" max="29" style="3017" width="27.00390625" hidden="1" customWidth="1"/>
    <col min="30" max="30" style="3017" width="10.57421875" hidden="1" customWidth="1"/>
    <col min="31" max="31" style="3017" width="10.7109375" hidden="1" customWidth="1"/>
    <col min="32" max="32" style="3017" width="10.00390625" hidden="1" customWidth="1"/>
    <col min="33" max="33" style="3017" width="12.8515625" hidden="1" customWidth="1"/>
    <col min="34" max="34" style="3017" width="24.421875" hidden="1" customWidth="1"/>
    <col min="35" max="35" style="3017" width="15.8515625" hidden="1" customWidth="1"/>
    <col min="36" max="36" style="3017" width="19.421875" hidden="1" customWidth="1"/>
    <col min="37" max="37" style="3017" width="11.00390625" hidden="1" customWidth="1"/>
    <col min="38" max="38" style="3017" width="23.57421875" hidden="1" customWidth="1"/>
    <col min="39" max="39" style="3017" width="23.8515625" hidden="1" customWidth="1"/>
    <col min="40" max="40" style="3017" width="25.28125" hidden="1" customWidth="1"/>
    <col min="41" max="41" style="3017" width="16.8515625" hidden="1" customWidth="1"/>
    <col min="42" max="42" style="3017" width="29.57421875" hidden="1" customWidth="1"/>
    <col min="43" max="43" style="3017" width="29.8515625" hidden="1" customWidth="1"/>
    <col min="44" max="44" style="2982" width="9.140625" hidden="1"/>
  </cols>
  <sheetData>
    <row customHeight="1" ht="11.25" hidden="1">
      <c r="A1" s="212"/>
      <c r="AR1" s="160" t="s">
        <v>14</v>
      </c>
    </row>
    <row customHeight="1" ht="11.25" hidden="1">
      <c r="AR2" s="160">
        <v>0</v>
      </c>
    </row>
    <row customHeight="1" ht="11.25" hidden="1">
      <c r="AR3" s="160">
        <v>0</v>
      </c>
    </row>
    <row customHeight="1" ht="3">
      <c r="AR4" s="160">
        <v>3</v>
      </c>
    </row>
    <row s="295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5" customFormat="1" customHeight="1" ht="14.699999999999998">
      <c r="A6" s="641"/>
      <c r="B6" s="641"/>
      <c r="C6" s="641"/>
      <c r="D6" s="2219" t="str">
        <f>IF(org=0,"Не определено",org)</f>
        <v>КГУП "Примтеплоэнерго"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90</v>
      </c>
      <c r="E9" s="2157" t="s">
        <v>189</v>
      </c>
      <c r="F9" s="2159"/>
      <c r="G9" s="2183" t="s">
        <v>175</v>
      </c>
      <c r="H9" s="2183" t="s">
        <v>90</v>
      </c>
      <c r="I9" s="2183"/>
      <c r="J9" s="2183" t="s">
        <v>190</v>
      </c>
      <c r="K9" s="2211" t="s">
        <v>191</v>
      </c>
      <c r="L9" s="2211"/>
      <c r="M9" s="2211"/>
      <c r="N9" s="2211"/>
      <c r="O9" s="2211" t="s">
        <v>192</v>
      </c>
      <c r="P9" s="2211"/>
      <c r="Q9" s="2211"/>
      <c r="R9" s="2211"/>
      <c r="S9" s="2211" t="s">
        <v>193</v>
      </c>
      <c r="T9" s="2211"/>
      <c r="U9" s="2211"/>
      <c r="V9" s="2211"/>
      <c r="W9" s="2183" t="s">
        <v>194</v>
      </c>
      <c r="AR9" s="160">
        <v>27</v>
      </c>
    </row>
    <row customHeight="1" ht="31.5">
      <c r="D10" s="2183"/>
      <c r="E10" s="1340" t="s">
        <v>91</v>
      </c>
      <c r="F10" s="1340" t="s">
        <v>195</v>
      </c>
      <c r="G10" s="2183"/>
      <c r="H10" s="2183"/>
      <c r="I10" s="2183"/>
      <c r="J10" s="2183"/>
      <c r="K10" s="166" t="s">
        <v>178</v>
      </c>
      <c r="L10" s="2183" t="s">
        <v>90</v>
      </c>
      <c r="M10" s="2183"/>
      <c r="N10" s="166" t="s">
        <v>196</v>
      </c>
      <c r="O10" s="166" t="s">
        <v>178</v>
      </c>
      <c r="P10" s="2183" t="s">
        <v>90</v>
      </c>
      <c r="Q10" s="2183"/>
      <c r="R10" s="166" t="s">
        <v>196</v>
      </c>
      <c r="S10" s="339" t="s">
        <v>178</v>
      </c>
      <c r="T10" s="2183" t="s">
        <v>90</v>
      </c>
      <c r="U10" s="2183"/>
      <c r="V10" s="339" t="s">
        <v>91</v>
      </c>
      <c r="W10" s="2183"/>
      <c r="Z10" s="1315" t="s">
        <v>197</v>
      </c>
      <c r="AA10" s="1315" t="s">
        <v>198</v>
      </c>
      <c r="AB10" s="1315" t="s">
        <v>199</v>
      </c>
      <c r="AC10" s="1315" t="s">
        <v>200</v>
      </c>
      <c r="AD10" s="1315" t="s">
        <v>201</v>
      </c>
      <c r="AE10" s="1315" t="s">
        <v>202</v>
      </c>
      <c r="AF10" s="1315" t="s">
        <v>203</v>
      </c>
      <c r="AG10" s="1315" t="s">
        <v>204</v>
      </c>
      <c r="AH10" s="1315" t="s">
        <v>205</v>
      </c>
      <c r="AI10" s="1315" t="s">
        <v>206</v>
      </c>
      <c r="AJ10" s="1315" t="s">
        <v>207</v>
      </c>
      <c r="AK10" s="1315" t="s">
        <v>208</v>
      </c>
      <c r="AL10" s="1315" t="s">
        <v>209</v>
      </c>
      <c r="AM10" s="1315" t="s">
        <v>210</v>
      </c>
      <c r="AN10" s="1315" t="s">
        <v>211</v>
      </c>
      <c r="AO10" s="1315" t="s">
        <v>212</v>
      </c>
      <c r="AP10" s="1315" t="s">
        <v>213</v>
      </c>
      <c r="AQ10" s="1315" t="s">
        <v>214</v>
      </c>
      <c r="AR10" s="160">
        <v>30</v>
      </c>
    </row>
    <row s="2932" customFormat="1" customHeight="1" ht="12" hidden="1">
      <c r="D11" s="1305" t="s">
        <v>179</v>
      </c>
      <c r="E11" s="1305" t="s">
        <v>105</v>
      </c>
      <c r="F11" s="1305"/>
      <c r="G11" s="1305" t="s">
        <v>92</v>
      </c>
      <c r="H11" s="2212" t="s">
        <v>101</v>
      </c>
      <c r="I11" s="2212"/>
      <c r="J11" s="1305" t="s">
        <v>94</v>
      </c>
      <c r="K11" s="1305" t="s">
        <v>95</v>
      </c>
      <c r="L11" s="2212" t="s">
        <v>131</v>
      </c>
      <c r="M11" s="2212"/>
      <c r="N11" s="1305" t="s">
        <v>136</v>
      </c>
      <c r="O11" s="1305" t="s">
        <v>142</v>
      </c>
      <c r="P11" s="2212" t="s">
        <v>147</v>
      </c>
      <c r="Q11" s="2212"/>
      <c r="R11" s="1305" t="s">
        <v>153</v>
      </c>
      <c r="S11" s="1305" t="s">
        <v>147</v>
      </c>
      <c r="T11" s="2212" t="s">
        <v>153</v>
      </c>
      <c r="U11" s="2212"/>
      <c r="V11" s="1305" t="s">
        <v>157</v>
      </c>
      <c r="W11" s="1305" t="s">
        <v>162</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82" customFormat="1" customHeight="1" ht="17.25" hidden="1">
      <c r="A13" s="377"/>
      <c r="C13" s="265"/>
      <c r="D13" s="2191">
        <v>1</v>
      </c>
      <c r="E13" s="2199" t="s">
        <v>215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216</v>
      </c>
      <c r="AD13" s="1323" t="s">
        <v>217</v>
      </c>
      <c r="AE13" s="1323" t="s">
        <v>218</v>
      </c>
      <c r="AF13" s="1323" t="s">
        <v>219</v>
      </c>
      <c r="AG13" s="1323" t="s">
        <v>220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8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8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8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8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8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221</v>
      </c>
      <c r="AD18" s="1323" t="s">
        <v>222</v>
      </c>
      <c r="AE18" s="1323" t="s">
        <v>223</v>
      </c>
      <c r="AF18" s="1323" t="s">
        <v>224</v>
      </c>
      <c r="AG18" s="1323" t="s">
        <v>225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8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8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8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8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82" customFormat="1" customHeight="1" ht="17.25" hidden="1">
      <c r="A23" s="377"/>
      <c r="C23" s="265"/>
      <c r="D23" s="2191">
        <v>2</v>
      </c>
      <c r="E23" s="2199" t="s">
        <v>226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221</v>
      </c>
      <c r="AD23" s="1323" t="s">
        <v>222</v>
      </c>
      <c r="AE23" s="1323" t="s">
        <v>223</v>
      </c>
      <c r="AF23" s="1323" t="s">
        <v>224</v>
      </c>
      <c r="AG23" s="1323" t="s">
        <v>225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8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8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8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8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82" customFormat="1" customHeight="1" ht="17.25" hidden="1">
      <c r="A28" s="377"/>
      <c r="C28" s="265"/>
      <c r="D28" s="2191">
        <v>3</v>
      </c>
      <c r="E28" s="2199" t="s">
        <v>227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228</v>
      </c>
      <c r="AD28" s="1323" t="s">
        <v>229</v>
      </c>
      <c r="AE28" s="1323" t="s">
        <v>230</v>
      </c>
      <c r="AF28" s="1323" t="s">
        <v>231</v>
      </c>
      <c r="AG28" s="1323" t="s">
        <v>232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8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8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8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8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82" customFormat="1" customHeight="1" ht="17.25" hidden="1">
      <c r="A33" s="377"/>
      <c r="C33" s="265"/>
      <c r="D33" s="2191">
        <v>4</v>
      </c>
      <c r="E33" s="2199" t="s">
        <v>233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234</v>
      </c>
      <c r="AD33" s="1323" t="s">
        <v>235</v>
      </c>
      <c r="AE33" s="1323" t="s">
        <v>236</v>
      </c>
      <c r="AF33" s="1323" t="s">
        <v>237</v>
      </c>
      <c r="AG33" s="1323" t="s">
        <v>238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8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8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8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8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82" customFormat="1" customHeight="1" ht="17.25" hidden="1">
      <c r="A38" s="377"/>
      <c r="C38" s="265"/>
      <c r="D38" s="2191">
        <v>5</v>
      </c>
      <c r="E38" s="2199" t="s">
        <v>239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240</v>
      </c>
      <c r="AD38" s="1323" t="s">
        <v>241</v>
      </c>
      <c r="AE38" s="1323" t="s">
        <v>242</v>
      </c>
      <c r="AF38" s="1323" t="s">
        <v>243</v>
      </c>
      <c r="AG38" s="1323" t="s">
        <v>244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8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8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8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8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82" customFormat="1" customHeight="1" ht="17.25" hidden="1">
      <c r="A43" s="377"/>
      <c r="C43" s="265"/>
      <c r="D43" s="2191">
        <v>6</v>
      </c>
      <c r="E43" s="2199" t="s">
        <v>245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246</v>
      </c>
      <c r="AD43" s="1323" t="s">
        <v>247</v>
      </c>
      <c r="AE43" s="1323" t="s">
        <v>248</v>
      </c>
      <c r="AF43" s="1323" t="s">
        <v>249</v>
      </c>
      <c r="AG43" s="1323" t="s">
        <v>250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8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8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8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8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82" customFormat="1" customHeight="1" ht="17.25" hidden="1">
      <c r="A48" s="377"/>
      <c r="C48" s="265"/>
      <c r="D48" s="2222">
        <v>7</v>
      </c>
      <c r="E48" s="2225" t="s">
        <v>251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252</v>
      </c>
      <c r="AD48" s="1323" t="s">
        <v>253</v>
      </c>
      <c r="AE48" s="1323" t="s">
        <v>254</v>
      </c>
      <c r="AF48" s="1323" t="s">
        <v>255</v>
      </c>
      <c r="AG48" s="1323" t="s">
        <v>256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8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8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8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8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82" customFormat="1" customHeight="1" ht="17.25" hidden="1">
      <c r="A53" s="377"/>
      <c r="C53" s="265"/>
      <c r="D53" s="2191">
        <v>8</v>
      </c>
      <c r="E53" s="2199" t="s">
        <v>257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258</v>
      </c>
      <c r="AD53" s="1323" t="s">
        <v>259</v>
      </c>
      <c r="AE53" s="1323" t="s">
        <v>260</v>
      </c>
      <c r="AF53" s="1323" t="s">
        <v>261</v>
      </c>
      <c r="AG53" s="1323" t="s">
        <v>262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8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8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8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8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82" customFormat="1" customHeight="1" ht="17.25" hidden="1">
      <c r="A58" s="377"/>
      <c r="C58" s="265"/>
      <c r="D58" s="2191">
        <v>9</v>
      </c>
      <c r="E58" s="2199" t="s">
        <v>263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264</v>
      </c>
      <c r="AD58" s="1323" t="s">
        <v>265</v>
      </c>
      <c r="AE58" s="1323" t="s">
        <v>266</v>
      </c>
      <c r="AF58" s="1323" t="s">
        <v>267</v>
      </c>
      <c r="AG58" s="1323" t="s">
        <v>268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8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8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8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8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82" customFormat="1" customHeight="1" ht="17.25" hidden="1">
      <c r="A63" s="377"/>
      <c r="C63" s="265"/>
      <c r="D63" s="2191">
        <v>10</v>
      </c>
      <c r="E63" s="2199" t="s">
        <v>269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270</v>
      </c>
      <c r="AD63" s="1323" t="s">
        <v>271</v>
      </c>
      <c r="AE63" s="1323" t="s">
        <v>272</v>
      </c>
      <c r="AF63" s="1323" t="s">
        <v>273</v>
      </c>
      <c r="AG63" s="1323" t="s">
        <v>274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8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8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8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8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275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276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277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278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279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280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281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282</v>
      </c>
      <c r="F77" s="2228"/>
      <c r="G77" s="2229"/>
      <c r="H77" s="2229"/>
      <c r="I77" s="2229"/>
      <c r="J77" s="2229"/>
      <c r="K77" s="2229"/>
      <c r="L77" s="2229"/>
      <c r="M77" s="2229"/>
      <c r="N77" s="2229"/>
      <c r="O77" s="2229"/>
      <c r="P77" s="2229"/>
      <c r="Q77" s="2229"/>
      <c r="R77" s="2229"/>
      <c r="S77" s="2229"/>
      <c r="T77" s="2229"/>
      <c r="U77" s="2229"/>
      <c r="V77" s="2229"/>
      <c r="W77" s="2229"/>
      <c r="AR77" s="160">
        <v>0</v>
      </c>
    </row>
    <row s="298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82" customFormat="1" customHeight="1" ht="17.25" hidden="1">
      <c r="A79" s="377"/>
      <c r="C79" s="265"/>
      <c r="D79" s="2191">
        <v>1</v>
      </c>
      <c r="E79" s="2199" t="s">
        <v>283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284</v>
      </c>
      <c r="AD79" s="1323" t="s">
        <v>285</v>
      </c>
      <c r="AE79" s="1323" t="s">
        <v>286</v>
      </c>
      <c r="AF79" s="1323" t="s">
        <v>287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8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8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8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8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82" customFormat="1" customHeight="1" ht="17.25" hidden="1">
      <c r="A84" s="377"/>
      <c r="C84" s="265"/>
      <c r="D84" s="2191">
        <v>2</v>
      </c>
      <c r="E84" s="2199" t="s">
        <v>288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289</v>
      </c>
      <c r="AD84" s="1323" t="s">
        <v>290</v>
      </c>
      <c r="AE84" s="1323" t="s">
        <v>291</v>
      </c>
      <c r="AF84" s="1323" t="s">
        <v>292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8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8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8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8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82" customFormat="1" customHeight="1" ht="17.25" hidden="1">
      <c r="A89" s="377"/>
      <c r="C89" s="265"/>
      <c r="D89" s="2191">
        <v>3</v>
      </c>
      <c r="E89" s="2199" t="s">
        <v>293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294</v>
      </c>
      <c r="AD89" s="1323" t="s">
        <v>295</v>
      </c>
      <c r="AE89" s="1323" t="s">
        <v>296</v>
      </c>
      <c r="AF89" s="1323" t="s">
        <v>297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8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8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8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8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82" customFormat="1" customHeight="1" ht="17.25" hidden="1">
      <c r="A94" s="377"/>
      <c r="C94" s="265"/>
      <c r="D94" s="2191">
        <v>4</v>
      </c>
      <c r="E94" s="2199" t="s">
        <v>298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299</v>
      </c>
      <c r="AD94" s="1323" t="s">
        <v>300</v>
      </c>
      <c r="AE94" s="1323" t="s">
        <v>301</v>
      </c>
      <c r="AF94" s="1323" t="s">
        <v>302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8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8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8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8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82" customFormat="1" customHeight="1" ht="17.25" hidden="1">
      <c r="A99" s="377"/>
      <c r="C99" s="265"/>
      <c r="D99" s="2191">
        <v>5</v>
      </c>
      <c r="E99" s="2199" t="s">
        <v>303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304</v>
      </c>
      <c r="AD99" s="1323" t="s">
        <v>305</v>
      </c>
      <c r="AE99" s="1323" t="s">
        <v>306</v>
      </c>
      <c r="AF99" s="1323" t="s">
        <v>307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8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8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8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8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8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82" customFormat="1" customHeight="1" ht="17.25">
      <c r="A105" s="377"/>
      <c r="C105" s="265"/>
      <c r="D105" s="2191">
        <v>1</v>
      </c>
      <c r="E105" s="2199" t="s">
        <v>308</v>
      </c>
      <c r="F105" s="2201" t="s">
        <v>63</v>
      </c>
      <c r="G105" s="3159" t="str">
        <f>INDEX(VD_NAME_LIST,MATCH("4189702",VD_ID_LIST,0))</f>
        <v>Горячее водоснабжение</v>
      </c>
      <c r="H105" s="3160"/>
      <c r="I105" s="3160">
        <v>1</v>
      </c>
      <c r="J105" s="3161"/>
      <c r="K105" s="3162" t="s">
        <v>63</v>
      </c>
      <c r="L105" s="3163"/>
      <c r="M105" s="3163" t="s">
        <v>179</v>
      </c>
      <c r="N105" s="3164" t="str">
        <f>IF(Z105="","",INDEX(TERRITORY_MR_LIST,MATCH(Z105,TERRITORY_LIST_ID,0)))</f>
        <v>Территория 10</v>
      </c>
      <c r="O105" s="3162" t="s">
        <v>63</v>
      </c>
      <c r="P105" s="3163"/>
      <c r="Q105" s="3163" t="s">
        <v>179</v>
      </c>
      <c r="R105" s="3165" t="s">
        <v>309</v>
      </c>
      <c r="S105" s="3166" t="s">
        <v>19</v>
      </c>
      <c r="T105" s="3166"/>
      <c r="U105" s="3166" t="s">
        <v>179</v>
      </c>
      <c r="V105" s="3167"/>
      <c r="W105" s="3161"/>
      <c r="Y105" s="1323"/>
      <c r="Z105" s="1323" t="s">
        <v>143</v>
      </c>
      <c r="AA105" s="1323"/>
      <c r="AB105" s="1323" t="s">
        <v>310</v>
      </c>
      <c r="AC105" s="1323" t="s">
        <v>311</v>
      </c>
      <c r="AD105" s="1323" t="s">
        <v>312</v>
      </c>
      <c r="AE105" s="1323" t="s">
        <v>313</v>
      </c>
      <c r="AF105" s="1323" t="s">
        <v>314</v>
      </c>
      <c r="AG105" s="1323"/>
      <c r="AH105" s="1323" t="str">
        <f>IF($E$105=0,"",$E$105)</f>
        <v>Тариф на горячую воду (горячее водоснабжение)</v>
      </c>
      <c r="AI105" s="1323" t="str">
        <f>IF($G$105=0,"",$G$105)</f>
        <v>Горячее водоснабжение</v>
      </c>
      <c r="AJ105" s="1323" t="str">
        <f>IF($J$105=0,"",$J$105)</f>
        <v/>
      </c>
      <c r="AK105" s="1323" t="str">
        <f>IF($K$105="нет","без дифференциации",IF($N$105=0,"",$N$105))</f>
        <v>Территория 10</v>
      </c>
      <c r="AL105" s="1323" t="str">
        <f>IF($O$105="нет","без дифференциации",IF($R$105=0,"",$R$105))</f>
        <v>с. Чугуевка</v>
      </c>
      <c r="AM105" s="1323" t="str">
        <f>IF($S$105="нет","без дифференциации",IF($V$105=0,"",$V$105))</f>
        <v>без дифференциации</v>
      </c>
      <c r="AN105" s="1323">
        <f>$I$105</f>
        <v>1</v>
      </c>
      <c r="AO105" s="1323" t="str">
        <f>$I$105&amp;"."&amp;$M$105</f>
        <v>1.1</v>
      </c>
      <c r="AP105" s="1323" t="str">
        <f>$I$105&amp;"."&amp;$M$105&amp;"."&amp;$Q$105</f>
        <v>1.1.1</v>
      </c>
      <c r="AQ105" s="1323" t="str">
        <f>$I$105&amp;"."&amp;$M$105&amp;"."&amp;$Q$105&amp;"."&amp;$U$105</f>
        <v>1.1.1.1</v>
      </c>
      <c r="AR105" s="1523">
        <v>0</v>
      </c>
    </row>
    <row s="2982" customFormat="1" customHeight="1" ht="17.25">
      <c r="A106" s="377"/>
      <c r="C106" s="376"/>
      <c r="D106" s="2191"/>
      <c r="E106" s="2199"/>
      <c r="F106" s="2202"/>
      <c r="G106" s="3159"/>
      <c r="H106" s="3160"/>
      <c r="I106" s="3160"/>
      <c r="J106" s="3161"/>
      <c r="K106" s="3168"/>
      <c r="L106" s="3163"/>
      <c r="M106" s="3163"/>
      <c r="N106" s="3164"/>
      <c r="O106" s="3168"/>
      <c r="P106" s="3163"/>
      <c r="Q106" s="3163"/>
      <c r="R106" s="3165"/>
      <c r="S106" s="3166"/>
      <c r="T106" s="3169"/>
      <c r="U106" s="3170"/>
      <c r="V106" s="3170"/>
      <c r="W106" s="3161"/>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82" customFormat="1" customHeight="1" ht="17.25">
      <c r="A107" s="377"/>
      <c r="C107" s="265"/>
      <c r="D107" s="2191"/>
      <c r="E107" s="2199"/>
      <c r="F107" s="2202"/>
      <c r="G107" s="3159"/>
      <c r="H107" s="3171"/>
      <c r="I107" s="3171"/>
      <c r="J107" s="3172"/>
      <c r="K107" s="3168"/>
      <c r="L107" s="3171"/>
      <c r="M107" s="3171"/>
      <c r="N107" s="3173"/>
      <c r="O107" s="3174"/>
      <c r="P107" s="3175"/>
      <c r="Q107" s="3176"/>
      <c r="R107" s="3177" t="s">
        <v>315</v>
      </c>
      <c r="S107" s="3178"/>
      <c r="T107" s="3179"/>
      <c r="U107" s="3180"/>
      <c r="V107" s="3181"/>
      <c r="W107" s="3182"/>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customHeight="1" ht="17.25">
      <c r="A108" s="1896"/>
      <c r="B108" s="3184"/>
      <c r="C108" s="1898"/>
      <c r="D108" s="1886"/>
      <c r="E108" s="1903"/>
      <c r="F108" s="1840"/>
      <c r="G108" s="1904"/>
      <c r="H108" s="1886"/>
      <c r="I108" s="1886"/>
      <c r="J108" s="1907"/>
      <c r="K108" s="1904"/>
      <c r="L108" s="2164" t="s">
        <v>106</v>
      </c>
      <c r="M108" s="2164" t="s">
        <v>105</v>
      </c>
      <c r="N108" s="2560" t="str">
        <f>IF(Z108="","",INDEX(TERRITORY_MR_LIST,MATCH(Z108,TERRITORY_LIST_ID,0)))</f>
        <v>Территория 11</v>
      </c>
      <c r="O108" s="2241" t="s">
        <v>63</v>
      </c>
      <c r="P108" s="2164"/>
      <c r="Q108" s="2164" t="s">
        <v>179</v>
      </c>
      <c r="R108" s="2558" t="s">
        <v>316</v>
      </c>
      <c r="S108" s="2462" t="s">
        <v>19</v>
      </c>
      <c r="T108" s="1858"/>
      <c r="U108" s="1858" t="s">
        <v>179</v>
      </c>
      <c r="V108" s="1490"/>
      <c r="W108" s="2557"/>
      <c r="X108" s="3184"/>
      <c r="Y108" s="1323"/>
      <c r="Z108" s="1323" t="s">
        <v>148</v>
      </c>
      <c r="AA108" s="1323"/>
      <c r="AB108" s="1323"/>
      <c r="AC108" s="3197" t="s">
        <v>311</v>
      </c>
      <c r="AD108" s="3197" t="s">
        <v>312</v>
      </c>
      <c r="AE108" s="1323" t="s">
        <v>317</v>
      </c>
      <c r="AF108" s="1323" t="s">
        <v>318</v>
      </c>
      <c r="AG108" s="1323" t="s">
        <v>319</v>
      </c>
      <c r="AH108" s="1323" t="str">
        <f>IF($E$105=0,"",$E$105)</f>
        <v>Тариф на горячую воду (горячее водоснабжение)</v>
      </c>
      <c r="AI108" s="1323" t="str">
        <f>IF($G$105=0,"",$G$105)</f>
        <v>Горячее водоснабжение</v>
      </c>
      <c r="AJ108" s="1323" t="str">
        <f>IF($J$105=0,"",$J$105)</f>
        <v/>
      </c>
      <c r="AK108" s="1323" t="str">
        <f>IF($K$108="нет","без дифференциации",IF($N$108=0,"",$N$108))</f>
        <v>Территория 11</v>
      </c>
      <c r="AL108" s="1900" t="str">
        <f>IF($O$108="нет","без дифференциации",IF($R$108=0,"",$R$108))</f>
        <v>пгт Смоляниново</v>
      </c>
      <c r="AM108" s="1900"/>
      <c r="AN108" s="1323">
        <f>$I$105</f>
        <v>1</v>
      </c>
      <c r="AO108" s="1323" t="str">
        <f>$I$105&amp;"."&amp;$M$108</f>
        <v>1.2</v>
      </c>
      <c r="AP108" s="1323" t="str">
        <f>$I$105&amp;"."&amp;$M$108&amp;"."&amp;$Q$108</f>
        <v>1.2.1</v>
      </c>
      <c r="AQ108" s="1323"/>
      <c r="AR108" s="3184"/>
    </row>
    <row customHeight="1" ht="17.25">
      <c r="A109" s="1896"/>
      <c r="B109" s="3184"/>
      <c r="C109" s="1901"/>
      <c r="D109" s="1886"/>
      <c r="E109" s="1903"/>
      <c r="F109" s="1840"/>
      <c r="G109" s="1904"/>
      <c r="H109" s="1886"/>
      <c r="I109" s="1886"/>
      <c r="J109" s="1907"/>
      <c r="K109" s="1904"/>
      <c r="L109" s="2164"/>
      <c r="M109" s="2164"/>
      <c r="N109" s="2560"/>
      <c r="O109" s="2242"/>
      <c r="P109" s="2164"/>
      <c r="Q109" s="2164"/>
      <c r="R109" s="2558"/>
      <c r="S109" s="2462"/>
      <c r="T109" s="1491"/>
      <c r="U109" s="1492"/>
      <c r="V109" s="1492"/>
      <c r="W109" s="2557"/>
      <c r="X109" s="3184"/>
      <c r="Y109" s="1315"/>
      <c r="Z109" s="1315"/>
      <c r="AA109" s="1315"/>
      <c r="AB109" s="1315"/>
      <c r="AC109" s="1315"/>
      <c r="AD109" s="1315"/>
      <c r="AE109" s="1315"/>
      <c r="AF109" s="1315"/>
      <c r="AG109" s="1315"/>
      <c r="AH109" s="1315"/>
      <c r="AI109" s="1315"/>
      <c r="AJ109" s="1315"/>
      <c r="AK109" s="1315"/>
      <c r="AL109" s="3184"/>
      <c r="AM109" s="3184"/>
      <c r="AN109" s="3184"/>
      <c r="AO109" s="3184"/>
      <c r="AP109" s="3184"/>
      <c r="AQ109" s="3184"/>
      <c r="AR109" s="3184"/>
    </row>
    <row customHeight="1" ht="17.25">
      <c r="A110" s="1896"/>
      <c r="B110" s="3184"/>
      <c r="C110" s="1901"/>
      <c r="D110" s="1886"/>
      <c r="E110" s="1903"/>
      <c r="F110" s="1840"/>
      <c r="G110" s="1904"/>
      <c r="H110" s="1886"/>
      <c r="I110" s="1886"/>
      <c r="J110" s="1907"/>
      <c r="K110" s="1904"/>
      <c r="L110" s="2559"/>
      <c r="M110" s="2559"/>
      <c r="N110" s="2561"/>
      <c r="O110" s="2168"/>
      <c r="P110" s="373"/>
      <c r="Q110" s="374"/>
      <c r="R110" s="374" t="s">
        <v>315</v>
      </c>
      <c r="S110" s="1902"/>
      <c r="T110" s="1902"/>
      <c r="U110" s="1902"/>
      <c r="V110" s="1902"/>
      <c r="W110" s="1489"/>
      <c r="X110" s="3184"/>
      <c r="Y110" s="1315"/>
      <c r="Z110" s="1315"/>
      <c r="AA110" s="1315"/>
      <c r="AB110" s="1315"/>
      <c r="AC110" s="1315"/>
      <c r="AD110" s="1315"/>
      <c r="AE110" s="1315"/>
      <c r="AF110" s="1315"/>
      <c r="AG110" s="1315"/>
      <c r="AH110" s="1315"/>
      <c r="AI110" s="1315"/>
      <c r="AJ110" s="1315"/>
      <c r="AK110" s="1315"/>
      <c r="AL110" s="3184"/>
      <c r="AM110" s="3184"/>
      <c r="AN110" s="3184"/>
      <c r="AO110" s="3184"/>
      <c r="AP110" s="3184"/>
      <c r="AQ110" s="3184"/>
      <c r="AR110" s="3184"/>
    </row>
    <row customHeight="1" ht="17.25">
      <c r="A111" s="1896"/>
      <c r="B111" s="3184"/>
      <c r="C111" s="1898"/>
      <c r="D111" s="1886"/>
      <c r="E111" s="1903"/>
      <c r="F111" s="1840"/>
      <c r="G111" s="1904"/>
      <c r="H111" s="1886"/>
      <c r="I111" s="1886"/>
      <c r="J111" s="1907"/>
      <c r="K111" s="1904"/>
      <c r="L111" s="2164" t="s">
        <v>106</v>
      </c>
      <c r="M111" s="2164" t="s">
        <v>92</v>
      </c>
      <c r="N111" s="2560" t="str">
        <f>IF(Z111="","",INDEX(TERRITORY_MR_LIST,MATCH(Z111,TERRITORY_LIST_ID,0)))</f>
        <v>Территория 8</v>
      </c>
      <c r="O111" s="2241" t="s">
        <v>63</v>
      </c>
      <c r="P111" s="2164"/>
      <c r="Q111" s="2164" t="s">
        <v>179</v>
      </c>
      <c r="R111" s="2558" t="s">
        <v>320</v>
      </c>
      <c r="S111" s="2462" t="s">
        <v>19</v>
      </c>
      <c r="T111" s="1858"/>
      <c r="U111" s="1858" t="s">
        <v>179</v>
      </c>
      <c r="V111" s="1490"/>
      <c r="W111" s="2557"/>
      <c r="X111" s="3184"/>
      <c r="Y111" s="1323"/>
      <c r="Z111" s="1323" t="s">
        <v>132</v>
      </c>
      <c r="AA111" s="1323"/>
      <c r="AB111" s="1323"/>
      <c r="AC111" s="3197" t="s">
        <v>311</v>
      </c>
      <c r="AD111" s="3197" t="s">
        <v>312</v>
      </c>
      <c r="AE111" s="1323" t="s">
        <v>321</v>
      </c>
      <c r="AF111" s="1323" t="s">
        <v>322</v>
      </c>
      <c r="AG111" s="1323" t="s">
        <v>323</v>
      </c>
      <c r="AH111" s="1323" t="str">
        <f>IF($E$105=0,"",$E$105)</f>
        <v>Тариф на горячую воду (горячее водоснабжение)</v>
      </c>
      <c r="AI111" s="1323" t="str">
        <f>IF($G$105=0,"",$G$105)</f>
        <v>Горячее водоснабжение</v>
      </c>
      <c r="AJ111" s="1323" t="str">
        <f>IF($J$105=0,"",$J$105)</f>
        <v/>
      </c>
      <c r="AK111" s="1323" t="str">
        <f>IF($K$111="нет","без дифференциации",IF($N$111=0,"",$N$111))</f>
        <v>Территория 8</v>
      </c>
      <c r="AL111" s="1900" t="str">
        <f>IF($O$111="нет","без дифференциации",IF($R$111=0,"",$R$111))</f>
        <v>пгт Краскино</v>
      </c>
      <c r="AM111" s="1900"/>
      <c r="AN111" s="1323">
        <f>$I$105</f>
        <v>1</v>
      </c>
      <c r="AO111" s="1323" t="str">
        <f>$I$105&amp;"."&amp;$M$111</f>
        <v>1.3</v>
      </c>
      <c r="AP111" s="1323" t="str">
        <f>$I$105&amp;"."&amp;$M$111&amp;"."&amp;$Q$111</f>
        <v>1.3.1</v>
      </c>
      <c r="AQ111" s="1323"/>
      <c r="AR111" s="3184"/>
    </row>
    <row customHeight="1" ht="17.25">
      <c r="A112" s="1896"/>
      <c r="B112" s="3184"/>
      <c r="C112" s="1901"/>
      <c r="D112" s="1886"/>
      <c r="E112" s="1903"/>
      <c r="F112" s="1840"/>
      <c r="G112" s="1904"/>
      <c r="H112" s="1886"/>
      <c r="I112" s="1886"/>
      <c r="J112" s="1907"/>
      <c r="K112" s="1904"/>
      <c r="L112" s="2164"/>
      <c r="M112" s="2164"/>
      <c r="N112" s="2560"/>
      <c r="O112" s="2242"/>
      <c r="P112" s="2164"/>
      <c r="Q112" s="2164"/>
      <c r="R112" s="2558"/>
      <c r="S112" s="2462"/>
      <c r="T112" s="1491"/>
      <c r="U112" s="1492"/>
      <c r="V112" s="1492"/>
      <c r="W112" s="2557"/>
      <c r="X112" s="3184"/>
      <c r="Y112" s="1315"/>
      <c r="Z112" s="1315"/>
      <c r="AA112" s="1315"/>
      <c r="AB112" s="1315"/>
      <c r="AC112" s="1315"/>
      <c r="AD112" s="1315"/>
      <c r="AE112" s="1315"/>
      <c r="AF112" s="1315"/>
      <c r="AG112" s="1315"/>
      <c r="AH112" s="1315"/>
      <c r="AI112" s="1315"/>
      <c r="AJ112" s="1315"/>
      <c r="AK112" s="1315"/>
      <c r="AL112" s="3184"/>
      <c r="AM112" s="3184"/>
      <c r="AN112" s="3184"/>
      <c r="AO112" s="3184"/>
      <c r="AP112" s="3184"/>
      <c r="AQ112" s="3184"/>
      <c r="AR112" s="3184"/>
    </row>
    <row customHeight="1" ht="17.25">
      <c r="A113" s="1896"/>
      <c r="B113" s="3184"/>
      <c r="C113" s="1901"/>
      <c r="D113" s="1886"/>
      <c r="E113" s="1903"/>
      <c r="F113" s="1840"/>
      <c r="G113" s="1904"/>
      <c r="H113" s="1886"/>
      <c r="I113" s="1886"/>
      <c r="J113" s="1907"/>
      <c r="K113" s="1904"/>
      <c r="L113" s="2559"/>
      <c r="M113" s="2559"/>
      <c r="N113" s="2561"/>
      <c r="O113" s="2168"/>
      <c r="P113" s="373"/>
      <c r="Q113" s="374"/>
      <c r="R113" s="374" t="s">
        <v>315</v>
      </c>
      <c r="S113" s="1902"/>
      <c r="T113" s="1902"/>
      <c r="U113" s="1902"/>
      <c r="V113" s="1902"/>
      <c r="W113" s="1489"/>
      <c r="X113" s="3184"/>
      <c r="Y113" s="1315"/>
      <c r="Z113" s="1315"/>
      <c r="AA113" s="1315"/>
      <c r="AB113" s="1315"/>
      <c r="AC113" s="1315"/>
      <c r="AD113" s="1315"/>
      <c r="AE113" s="1315"/>
      <c r="AF113" s="1315"/>
      <c r="AG113" s="1315"/>
      <c r="AH113" s="1315"/>
      <c r="AI113" s="1315"/>
      <c r="AJ113" s="1315"/>
      <c r="AK113" s="1315"/>
      <c r="AL113" s="3184"/>
      <c r="AM113" s="3184"/>
      <c r="AN113" s="3184"/>
      <c r="AO113" s="3184"/>
      <c r="AP113" s="3184"/>
      <c r="AQ113" s="3184"/>
      <c r="AR113" s="3184"/>
    </row>
    <row customHeight="1" ht="17.25">
      <c r="A114" s="1896"/>
      <c r="B114" s="3184"/>
      <c r="C114" s="1898"/>
      <c r="D114" s="1886"/>
      <c r="E114" s="1903"/>
      <c r="F114" s="1840"/>
      <c r="G114" s="1904"/>
      <c r="H114" s="1886"/>
      <c r="I114" s="1886"/>
      <c r="J114" s="1907"/>
      <c r="K114" s="1904"/>
      <c r="L114" s="2164" t="s">
        <v>106</v>
      </c>
      <c r="M114" s="2164" t="s">
        <v>93</v>
      </c>
      <c r="N114" s="2560" t="str">
        <f>IF(Z114="","",INDEX(TERRITORY_MR_LIST,MATCH(Z114,TERRITORY_LIST_ID,0)))</f>
        <v>Территория 3</v>
      </c>
      <c r="O114" s="2241" t="s">
        <v>63</v>
      </c>
      <c r="P114" s="2164"/>
      <c r="Q114" s="2164" t="s">
        <v>179</v>
      </c>
      <c r="R114" s="2558" t="s">
        <v>324</v>
      </c>
      <c r="S114" s="2462" t="s">
        <v>19</v>
      </c>
      <c r="T114" s="1858"/>
      <c r="U114" s="1858" t="s">
        <v>179</v>
      </c>
      <c r="V114" s="1490"/>
      <c r="W114" s="2557"/>
      <c r="X114" s="3184"/>
      <c r="Y114" s="1323"/>
      <c r="Z114" s="1323" t="s">
        <v>110</v>
      </c>
      <c r="AA114" s="1323"/>
      <c r="AB114" s="1323"/>
      <c r="AC114" s="3197" t="s">
        <v>311</v>
      </c>
      <c r="AD114" s="3197" t="s">
        <v>312</v>
      </c>
      <c r="AE114" s="1323" t="s">
        <v>325</v>
      </c>
      <c r="AF114" s="1323" t="s">
        <v>326</v>
      </c>
      <c r="AG114" s="1323" t="s">
        <v>327</v>
      </c>
      <c r="AH114" s="1323" t="str">
        <f>IF($E$105=0,"",$E$105)</f>
        <v>Тариф на горячую воду (горячее водоснабжение)</v>
      </c>
      <c r="AI114" s="1323" t="str">
        <f>IF($G$105=0,"",$G$105)</f>
        <v>Горячее водоснабжение</v>
      </c>
      <c r="AJ114" s="1323" t="str">
        <f>IF($J$105=0,"",$J$105)</f>
        <v/>
      </c>
      <c r="AK114" s="1323" t="str">
        <f>IF($K$114="нет","без дифференциации",IF($N$114=0,"",$N$114))</f>
        <v>Территория 3</v>
      </c>
      <c r="AL114" s="1900" t="str">
        <f>IF($O$114="нет","без дифференциации",IF($R$114=0,"",$R$114))</f>
        <v>Кировское ГП</v>
      </c>
      <c r="AM114" s="1900"/>
      <c r="AN114" s="1323">
        <f>$I$105</f>
        <v>1</v>
      </c>
      <c r="AO114" s="1323" t="str">
        <f>$I$105&amp;"."&amp;$M$114</f>
        <v>1.4</v>
      </c>
      <c r="AP114" s="1323" t="str">
        <f>$I$105&amp;"."&amp;$M$114&amp;"."&amp;$Q$114</f>
        <v>1.4.1</v>
      </c>
      <c r="AQ114" s="1323"/>
      <c r="AR114" s="3184"/>
    </row>
    <row customHeight="1" ht="17.25">
      <c r="A115" s="1896"/>
      <c r="B115" s="3184"/>
      <c r="C115" s="1901"/>
      <c r="D115" s="1886"/>
      <c r="E115" s="1903"/>
      <c r="F115" s="1840"/>
      <c r="G115" s="1904"/>
      <c r="H115" s="1886"/>
      <c r="I115" s="1886"/>
      <c r="J115" s="1907"/>
      <c r="K115" s="1904"/>
      <c r="L115" s="2164"/>
      <c r="M115" s="2164"/>
      <c r="N115" s="2560"/>
      <c r="O115" s="2242"/>
      <c r="P115" s="2164"/>
      <c r="Q115" s="2164"/>
      <c r="R115" s="2558"/>
      <c r="S115" s="2462"/>
      <c r="T115" s="1491"/>
      <c r="U115" s="1492"/>
      <c r="V115" s="1492"/>
      <c r="W115" s="2557"/>
      <c r="X115" s="3184"/>
      <c r="Y115" s="1315"/>
      <c r="Z115" s="1315"/>
      <c r="AA115" s="1315"/>
      <c r="AB115" s="1315"/>
      <c r="AC115" s="1315"/>
      <c r="AD115" s="1315"/>
      <c r="AE115" s="1315"/>
      <c r="AF115" s="1315"/>
      <c r="AG115" s="1315"/>
      <c r="AH115" s="1315"/>
      <c r="AI115" s="1315"/>
      <c r="AJ115" s="1315"/>
      <c r="AK115" s="1315"/>
      <c r="AL115" s="3184"/>
      <c r="AM115" s="3184"/>
      <c r="AN115" s="3184"/>
      <c r="AO115" s="3184"/>
      <c r="AP115" s="3184"/>
      <c r="AQ115" s="3184"/>
      <c r="AR115" s="3184"/>
    </row>
    <row customHeight="1" ht="17.25">
      <c r="A116" s="1896"/>
      <c r="B116" s="3184"/>
      <c r="C116" s="1901"/>
      <c r="D116" s="1886"/>
      <c r="E116" s="1903"/>
      <c r="F116" s="1840"/>
      <c r="G116" s="1904"/>
      <c r="H116" s="1886"/>
      <c r="I116" s="1886"/>
      <c r="J116" s="1907"/>
      <c r="K116" s="1904"/>
      <c r="L116" s="2559"/>
      <c r="M116" s="2559"/>
      <c r="N116" s="2561"/>
      <c r="O116" s="2168"/>
      <c r="P116" s="373"/>
      <c r="Q116" s="374"/>
      <c r="R116" s="374" t="s">
        <v>315</v>
      </c>
      <c r="S116" s="1902"/>
      <c r="T116" s="1902"/>
      <c r="U116" s="1902"/>
      <c r="V116" s="1902"/>
      <c r="W116" s="1489"/>
      <c r="X116" s="3184"/>
      <c r="Y116" s="1315"/>
      <c r="Z116" s="1315"/>
      <c r="AA116" s="1315"/>
      <c r="AB116" s="1315"/>
      <c r="AC116" s="1315"/>
      <c r="AD116" s="1315"/>
      <c r="AE116" s="1315"/>
      <c r="AF116" s="1315"/>
      <c r="AG116" s="1315"/>
      <c r="AH116" s="1315"/>
      <c r="AI116" s="1315"/>
      <c r="AJ116" s="1315"/>
      <c r="AK116" s="1315"/>
      <c r="AL116" s="3184"/>
      <c r="AM116" s="3184"/>
      <c r="AN116" s="3184"/>
      <c r="AO116" s="3184"/>
      <c r="AP116" s="3184"/>
      <c r="AQ116" s="3184"/>
      <c r="AR116" s="3184"/>
    </row>
    <row customHeight="1" ht="17.25">
      <c r="A117" s="1896"/>
      <c r="B117" s="3184"/>
      <c r="C117" s="1898"/>
      <c r="D117" s="1886"/>
      <c r="E117" s="1903"/>
      <c r="F117" s="1840"/>
      <c r="G117" s="1904"/>
      <c r="H117" s="1886"/>
      <c r="I117" s="1886"/>
      <c r="J117" s="1907"/>
      <c r="K117" s="1904"/>
      <c r="L117" s="2164" t="s">
        <v>106</v>
      </c>
      <c r="M117" s="2164" t="s">
        <v>101</v>
      </c>
      <c r="N117" s="2560" t="str">
        <f>IF(Z117="","",INDEX(TERRITORY_MR_LIST,MATCH(Z117,TERRITORY_LIST_ID,0)))</f>
        <v>Территория 2</v>
      </c>
      <c r="O117" s="2241" t="s">
        <v>63</v>
      </c>
      <c r="P117" s="2164"/>
      <c r="Q117" s="2164" t="s">
        <v>179</v>
      </c>
      <c r="R117" s="2558" t="s">
        <v>328</v>
      </c>
      <c r="S117" s="2462" t="s">
        <v>19</v>
      </c>
      <c r="T117" s="1858"/>
      <c r="U117" s="1858" t="s">
        <v>179</v>
      </c>
      <c r="V117" s="1490"/>
      <c r="W117" s="2557"/>
      <c r="X117" s="3184"/>
      <c r="Y117" s="1323"/>
      <c r="Z117" s="1323" t="s">
        <v>107</v>
      </c>
      <c r="AA117" s="1323"/>
      <c r="AB117" s="1323"/>
      <c r="AC117" s="3197" t="s">
        <v>311</v>
      </c>
      <c r="AD117" s="3197" t="s">
        <v>312</v>
      </c>
      <c r="AE117" s="1323" t="s">
        <v>329</v>
      </c>
      <c r="AF117" s="1323" t="s">
        <v>330</v>
      </c>
      <c r="AG117" s="1323" t="s">
        <v>331</v>
      </c>
      <c r="AH117" s="1323" t="str">
        <f>IF($E$105=0,"",$E$105)</f>
        <v>Тариф на горячую воду (горячее водоснабжение)</v>
      </c>
      <c r="AI117" s="1323" t="str">
        <f>IF($G$105=0,"",$G$105)</f>
        <v>Горячее водоснабжение</v>
      </c>
      <c r="AJ117" s="1323" t="str">
        <f>IF($J$105=0,"",$J$105)</f>
        <v/>
      </c>
      <c r="AK117" s="1323" t="str">
        <f>IF($K$117="нет","без дифференциации",IF($N$117=0,"",$N$117))</f>
        <v>Территория 2</v>
      </c>
      <c r="AL117" s="1900" t="str">
        <f>IF($O$117="нет","без дифференциации",IF($R$117=0,"",$R$117))</f>
        <v>Дальнереченский ГО</v>
      </c>
      <c r="AM117" s="1900"/>
      <c r="AN117" s="1323">
        <f>$I$105</f>
        <v>1</v>
      </c>
      <c r="AO117" s="1323" t="str">
        <f>$I$105&amp;"."&amp;$M$117</f>
        <v>1.5</v>
      </c>
      <c r="AP117" s="1323" t="str">
        <f>$I$105&amp;"."&amp;$M$117&amp;"."&amp;$Q$117</f>
        <v>1.5.1</v>
      </c>
      <c r="AQ117" s="1323"/>
      <c r="AR117" s="3184"/>
    </row>
    <row customHeight="1" ht="17.25">
      <c r="A118" s="1896"/>
      <c r="B118" s="3184"/>
      <c r="C118" s="1901"/>
      <c r="D118" s="1886"/>
      <c r="E118" s="1903"/>
      <c r="F118" s="1840"/>
      <c r="G118" s="1904"/>
      <c r="H118" s="1886"/>
      <c r="I118" s="1886"/>
      <c r="J118" s="1907"/>
      <c r="K118" s="1904"/>
      <c r="L118" s="2164"/>
      <c r="M118" s="2164"/>
      <c r="N118" s="2560"/>
      <c r="O118" s="2242"/>
      <c r="P118" s="2164"/>
      <c r="Q118" s="2164"/>
      <c r="R118" s="2558"/>
      <c r="S118" s="2462"/>
      <c r="T118" s="1491"/>
      <c r="U118" s="1492"/>
      <c r="V118" s="1492"/>
      <c r="W118" s="2557"/>
      <c r="X118" s="3184"/>
      <c r="Y118" s="1315"/>
      <c r="Z118" s="1315"/>
      <c r="AA118" s="1315"/>
      <c r="AB118" s="1315"/>
      <c r="AC118" s="1315"/>
      <c r="AD118" s="1315"/>
      <c r="AE118" s="1315"/>
      <c r="AF118" s="1315"/>
      <c r="AG118" s="1315"/>
      <c r="AH118" s="1315"/>
      <c r="AI118" s="1315"/>
      <c r="AJ118" s="1315"/>
      <c r="AK118" s="1315"/>
      <c r="AL118" s="3184"/>
      <c r="AM118" s="3184"/>
      <c r="AN118" s="3184"/>
      <c r="AO118" s="3184"/>
      <c r="AP118" s="3184"/>
      <c r="AQ118" s="3184"/>
      <c r="AR118" s="3184"/>
    </row>
    <row customHeight="1" ht="17.25">
      <c r="A119" s="1896"/>
      <c r="B119" s="3184"/>
      <c r="C119" s="1901"/>
      <c r="D119" s="1886"/>
      <c r="E119" s="1903"/>
      <c r="F119" s="1840"/>
      <c r="G119" s="1904"/>
      <c r="H119" s="1886"/>
      <c r="I119" s="1886"/>
      <c r="J119" s="1907"/>
      <c r="K119" s="1904"/>
      <c r="L119" s="2559"/>
      <c r="M119" s="2559"/>
      <c r="N119" s="2561"/>
      <c r="O119" s="2168"/>
      <c r="P119" s="373"/>
      <c r="Q119" s="374"/>
      <c r="R119" s="374" t="s">
        <v>315</v>
      </c>
      <c r="S119" s="1902"/>
      <c r="T119" s="1902"/>
      <c r="U119" s="1902"/>
      <c r="V119" s="1902"/>
      <c r="W119" s="1489"/>
      <c r="X119" s="3184"/>
      <c r="Y119" s="1315"/>
      <c r="Z119" s="1315"/>
      <c r="AA119" s="1315"/>
      <c r="AB119" s="1315"/>
      <c r="AC119" s="1315"/>
      <c r="AD119" s="1315"/>
      <c r="AE119" s="1315"/>
      <c r="AF119" s="1315"/>
      <c r="AG119" s="1315"/>
      <c r="AH119" s="1315"/>
      <c r="AI119" s="1315"/>
      <c r="AJ119" s="1315"/>
      <c r="AK119" s="1315"/>
      <c r="AL119" s="3184"/>
      <c r="AM119" s="3184"/>
      <c r="AN119" s="3184"/>
      <c r="AO119" s="3184"/>
      <c r="AP119" s="3184"/>
      <c r="AQ119" s="3184"/>
      <c r="AR119" s="3184"/>
    </row>
    <row customHeight="1" ht="17.25">
      <c r="A120" s="1896"/>
      <c r="B120" s="3184"/>
      <c r="C120" s="1898"/>
      <c r="D120" s="1886"/>
      <c r="E120" s="1903"/>
      <c r="F120" s="1840"/>
      <c r="G120" s="1904"/>
      <c r="H120" s="1886"/>
      <c r="I120" s="1886"/>
      <c r="J120" s="1907"/>
      <c r="K120" s="1904"/>
      <c r="L120" s="2164" t="s">
        <v>106</v>
      </c>
      <c r="M120" s="2164" t="s">
        <v>94</v>
      </c>
      <c r="N120" s="2560" t="str">
        <f>IF(Z120="","",INDEX(TERRITORY_MR_LIST,MATCH(Z120,TERRITORY_LIST_ID,0)))</f>
        <v>Территория 5</v>
      </c>
      <c r="O120" s="2241" t="s">
        <v>63</v>
      </c>
      <c r="P120" s="2164"/>
      <c r="Q120" s="2164" t="s">
        <v>179</v>
      </c>
      <c r="R120" s="2558" t="s">
        <v>332</v>
      </c>
      <c r="S120" s="2462" t="s">
        <v>19</v>
      </c>
      <c r="T120" s="1858"/>
      <c r="U120" s="1858" t="s">
        <v>179</v>
      </c>
      <c r="V120" s="1490"/>
      <c r="W120" s="2557"/>
      <c r="X120" s="3184"/>
      <c r="Y120" s="1323"/>
      <c r="Z120" s="1323" t="s">
        <v>119</v>
      </c>
      <c r="AA120" s="1323"/>
      <c r="AB120" s="1323"/>
      <c r="AC120" s="3197" t="s">
        <v>311</v>
      </c>
      <c r="AD120" s="3197" t="s">
        <v>312</v>
      </c>
      <c r="AE120" s="1323" t="s">
        <v>333</v>
      </c>
      <c r="AF120" s="1323" t="s">
        <v>334</v>
      </c>
      <c r="AG120" s="1323" t="s">
        <v>335</v>
      </c>
      <c r="AH120" s="1323" t="str">
        <f>IF($E$105=0,"",$E$105)</f>
        <v>Тариф на горячую воду (горячее водоснабжение)</v>
      </c>
      <c r="AI120" s="1323" t="str">
        <f>IF($G$105=0,"",$G$105)</f>
        <v>Горячее водоснабжение</v>
      </c>
      <c r="AJ120" s="1323" t="str">
        <f>IF($J$105=0,"",$J$105)</f>
        <v/>
      </c>
      <c r="AK120" s="1323" t="str">
        <f>IF($K$120="нет","без дифференциации",IF($N$120=0,"",$N$120))</f>
        <v>Территория 5</v>
      </c>
      <c r="AL120" s="1900" t="str">
        <f>IF($O$120="нет","без дифференциации",IF($R$120=0,"",$R$120))</f>
        <v>Лесозаводский ГО</v>
      </c>
      <c r="AM120" s="1900"/>
      <c r="AN120" s="1323">
        <f>$I$105</f>
        <v>1</v>
      </c>
      <c r="AO120" s="1323" t="str">
        <f>$I$105&amp;"."&amp;$M$120</f>
        <v>1.6</v>
      </c>
      <c r="AP120" s="1323" t="str">
        <f>$I$105&amp;"."&amp;$M$120&amp;"."&amp;$Q$120</f>
        <v>1.6.1</v>
      </c>
      <c r="AQ120" s="1323"/>
      <c r="AR120" s="3184"/>
    </row>
    <row customHeight="1" ht="17.25">
      <c r="A121" s="1896"/>
      <c r="B121" s="3184"/>
      <c r="C121" s="1901"/>
      <c r="D121" s="1886"/>
      <c r="E121" s="1903"/>
      <c r="F121" s="1840"/>
      <c r="G121" s="1904"/>
      <c r="H121" s="1886"/>
      <c r="I121" s="1886"/>
      <c r="J121" s="1907"/>
      <c r="K121" s="1904"/>
      <c r="L121" s="2164"/>
      <c r="M121" s="2164"/>
      <c r="N121" s="2560"/>
      <c r="O121" s="2242"/>
      <c r="P121" s="2164"/>
      <c r="Q121" s="2164"/>
      <c r="R121" s="2558"/>
      <c r="S121" s="2462"/>
      <c r="T121" s="1491"/>
      <c r="U121" s="1492"/>
      <c r="V121" s="1492"/>
      <c r="W121" s="2557"/>
      <c r="X121" s="3184"/>
      <c r="Y121" s="1315"/>
      <c r="Z121" s="1315"/>
      <c r="AA121" s="1315"/>
      <c r="AB121" s="1315"/>
      <c r="AC121" s="1315"/>
      <c r="AD121" s="1315"/>
      <c r="AE121" s="1315"/>
      <c r="AF121" s="1315"/>
      <c r="AG121" s="1315"/>
      <c r="AH121" s="1315"/>
      <c r="AI121" s="1315"/>
      <c r="AJ121" s="1315"/>
      <c r="AK121" s="1315"/>
      <c r="AL121" s="3184"/>
      <c r="AM121" s="3184"/>
      <c r="AN121" s="3184"/>
      <c r="AO121" s="3184"/>
      <c r="AP121" s="3184"/>
      <c r="AQ121" s="3184"/>
      <c r="AR121" s="3184"/>
    </row>
    <row customHeight="1" ht="17.25">
      <c r="A122" s="1896"/>
      <c r="B122" s="3184"/>
      <c r="C122" s="1901"/>
      <c r="D122" s="1886"/>
      <c r="E122" s="1903"/>
      <c r="F122" s="1840"/>
      <c r="G122" s="1904"/>
      <c r="H122" s="1886"/>
      <c r="I122" s="1886"/>
      <c r="J122" s="1907"/>
      <c r="K122" s="1904"/>
      <c r="L122" s="2559"/>
      <c r="M122" s="2559"/>
      <c r="N122" s="2561"/>
      <c r="O122" s="2168"/>
      <c r="P122" s="373"/>
      <c r="Q122" s="374"/>
      <c r="R122" s="374" t="s">
        <v>315</v>
      </c>
      <c r="S122" s="1902"/>
      <c r="T122" s="1902"/>
      <c r="U122" s="1902"/>
      <c r="V122" s="1902"/>
      <c r="W122" s="1489"/>
      <c r="X122" s="3184"/>
      <c r="Y122" s="1315"/>
      <c r="Z122" s="1315"/>
      <c r="AA122" s="1315"/>
      <c r="AB122" s="1315"/>
      <c r="AC122" s="1315"/>
      <c r="AD122" s="1315"/>
      <c r="AE122" s="1315"/>
      <c r="AF122" s="1315"/>
      <c r="AG122" s="1315"/>
      <c r="AH122" s="1315"/>
      <c r="AI122" s="1315"/>
      <c r="AJ122" s="1315"/>
      <c r="AK122" s="1315"/>
      <c r="AL122" s="3184"/>
      <c r="AM122" s="3184"/>
      <c r="AN122" s="3184"/>
      <c r="AO122" s="3184"/>
      <c r="AP122" s="3184"/>
      <c r="AQ122" s="3184"/>
      <c r="AR122" s="3184"/>
    </row>
    <row customHeight="1" ht="17.25">
      <c r="A123" s="1896"/>
      <c r="B123" s="3184"/>
      <c r="C123" s="1898"/>
      <c r="D123" s="1886"/>
      <c r="E123" s="1903"/>
      <c r="F123" s="1840"/>
      <c r="G123" s="1904"/>
      <c r="H123" s="1886"/>
      <c r="I123" s="1886"/>
      <c r="J123" s="1907"/>
      <c r="K123" s="1904"/>
      <c r="L123" s="2164" t="s">
        <v>106</v>
      </c>
      <c r="M123" s="2164" t="s">
        <v>95</v>
      </c>
      <c r="N123" s="2560" t="str">
        <f>IF(Z123="","",INDEX(TERRITORY_MR_LIST,MATCH(Z123,TERRITORY_LIST_ID,0)))</f>
        <v>Территория 7</v>
      </c>
      <c r="O123" s="2241" t="s">
        <v>63</v>
      </c>
      <c r="P123" s="2164"/>
      <c r="Q123" s="2164" t="s">
        <v>179</v>
      </c>
      <c r="R123" s="2558" t="s">
        <v>336</v>
      </c>
      <c r="S123" s="2462" t="s">
        <v>19</v>
      </c>
      <c r="T123" s="1858"/>
      <c r="U123" s="1858" t="s">
        <v>179</v>
      </c>
      <c r="V123" s="1490"/>
      <c r="W123" s="2557"/>
      <c r="X123" s="3184"/>
      <c r="Y123" s="1323"/>
      <c r="Z123" s="1323" t="s">
        <v>127</v>
      </c>
      <c r="AA123" s="1323"/>
      <c r="AB123" s="1323"/>
      <c r="AC123" s="3197" t="s">
        <v>311</v>
      </c>
      <c r="AD123" s="3197" t="s">
        <v>312</v>
      </c>
      <c r="AE123" s="1323" t="s">
        <v>337</v>
      </c>
      <c r="AF123" s="1323" t="s">
        <v>338</v>
      </c>
      <c r="AG123" s="1323" t="s">
        <v>339</v>
      </c>
      <c r="AH123" s="1323" t="str">
        <f>IF($E$105=0,"",$E$105)</f>
        <v>Тариф на горячую воду (горячее водоснабжение)</v>
      </c>
      <c r="AI123" s="1323" t="str">
        <f>IF($G$105=0,"",$G$105)</f>
        <v>Горячее водоснабжение</v>
      </c>
      <c r="AJ123" s="1323" t="str">
        <f>IF($J$105=0,"",$J$105)</f>
        <v/>
      </c>
      <c r="AK123" s="1323" t="str">
        <f>IF($K$123="нет","без дифференциации",IF($N$123=0,"",$N$123))</f>
        <v>Территория 7</v>
      </c>
      <c r="AL123" s="1900" t="str">
        <f>IF($O$123="нет","без дифференциации",IF($R$123=0,"",$R$123))</f>
        <v>с. Светлогорье</v>
      </c>
      <c r="AM123" s="1900"/>
      <c r="AN123" s="1323">
        <f>$I$105</f>
        <v>1</v>
      </c>
      <c r="AO123" s="1323" t="str">
        <f>$I$105&amp;"."&amp;$M$123</f>
        <v>1.7</v>
      </c>
      <c r="AP123" s="1323" t="str">
        <f>$I$105&amp;"."&amp;$M$123&amp;"."&amp;$Q$123</f>
        <v>1.7.1</v>
      </c>
      <c r="AQ123" s="1323"/>
      <c r="AR123" s="3184"/>
    </row>
    <row customHeight="1" ht="17.25">
      <c r="A124" s="1896"/>
      <c r="B124" s="3184"/>
      <c r="C124" s="1901"/>
      <c r="D124" s="1886"/>
      <c r="E124" s="1903"/>
      <c r="F124" s="1840"/>
      <c r="G124" s="1904"/>
      <c r="H124" s="1886"/>
      <c r="I124" s="1886"/>
      <c r="J124" s="1907"/>
      <c r="K124" s="1904"/>
      <c r="L124" s="2164"/>
      <c r="M124" s="2164"/>
      <c r="N124" s="2560"/>
      <c r="O124" s="2242"/>
      <c r="P124" s="2164"/>
      <c r="Q124" s="2164"/>
      <c r="R124" s="2558"/>
      <c r="S124" s="2462"/>
      <c r="T124" s="1491"/>
      <c r="U124" s="1492"/>
      <c r="V124" s="1492"/>
      <c r="W124" s="2557"/>
      <c r="X124" s="3184"/>
      <c r="Y124" s="1315"/>
      <c r="Z124" s="1315"/>
      <c r="AA124" s="1315"/>
      <c r="AB124" s="1315"/>
      <c r="AC124" s="1315"/>
      <c r="AD124" s="1315"/>
      <c r="AE124" s="1315"/>
      <c r="AF124" s="1315"/>
      <c r="AG124" s="1315"/>
      <c r="AH124" s="1315"/>
      <c r="AI124" s="1315"/>
      <c r="AJ124" s="1315"/>
      <c r="AK124" s="1315"/>
      <c r="AL124" s="3184"/>
      <c r="AM124" s="3184"/>
      <c r="AN124" s="3184"/>
      <c r="AO124" s="3184"/>
      <c r="AP124" s="3184"/>
      <c r="AQ124" s="3184"/>
      <c r="AR124" s="3184"/>
    </row>
    <row customHeight="1" ht="17.25">
      <c r="A125" s="1896"/>
      <c r="B125" s="3184"/>
      <c r="C125" s="1901"/>
      <c r="D125" s="1886"/>
      <c r="E125" s="1903"/>
      <c r="F125" s="1840"/>
      <c r="G125" s="1904"/>
      <c r="H125" s="1886"/>
      <c r="I125" s="1886"/>
      <c r="J125" s="1907"/>
      <c r="K125" s="1904"/>
      <c r="L125" s="2559"/>
      <c r="M125" s="2559"/>
      <c r="N125" s="2561"/>
      <c r="O125" s="2168"/>
      <c r="P125" s="373"/>
      <c r="Q125" s="374"/>
      <c r="R125" s="374" t="s">
        <v>315</v>
      </c>
      <c r="S125" s="1902"/>
      <c r="T125" s="1902"/>
      <c r="U125" s="1902"/>
      <c r="V125" s="1902"/>
      <c r="W125" s="1489"/>
      <c r="X125" s="3184"/>
      <c r="Y125" s="1315"/>
      <c r="Z125" s="1315"/>
      <c r="AA125" s="1315"/>
      <c r="AB125" s="1315"/>
      <c r="AC125" s="1315"/>
      <c r="AD125" s="1315"/>
      <c r="AE125" s="1315"/>
      <c r="AF125" s="1315"/>
      <c r="AG125" s="1315"/>
      <c r="AH125" s="1315"/>
      <c r="AI125" s="1315"/>
      <c r="AJ125" s="1315"/>
      <c r="AK125" s="1315"/>
      <c r="AL125" s="3184"/>
      <c r="AM125" s="3184"/>
      <c r="AN125" s="3184"/>
      <c r="AO125" s="3184"/>
      <c r="AP125" s="3184"/>
      <c r="AQ125" s="3184"/>
      <c r="AR125" s="3184"/>
    </row>
    <row customHeight="1" ht="17.25">
      <c r="A126" s="1896"/>
      <c r="B126" s="3184"/>
      <c r="C126" s="1898"/>
      <c r="D126" s="1886"/>
      <c r="E126" s="1903"/>
      <c r="F126" s="1840"/>
      <c r="G126" s="1904"/>
      <c r="H126" s="1886"/>
      <c r="I126" s="1886"/>
      <c r="J126" s="1907"/>
      <c r="K126" s="1904"/>
      <c r="L126" s="2164" t="s">
        <v>106</v>
      </c>
      <c r="M126" s="2164" t="s">
        <v>131</v>
      </c>
      <c r="N126" s="2560" t="str">
        <f>IF(Z126="","",INDEX(TERRITORY_MR_LIST,MATCH(Z126,TERRITORY_LIST_ID,0)))</f>
        <v>Территория 6</v>
      </c>
      <c r="O126" s="2241" t="s">
        <v>63</v>
      </c>
      <c r="P126" s="2164"/>
      <c r="Q126" s="2164" t="s">
        <v>179</v>
      </c>
      <c r="R126" s="2558" t="s">
        <v>340</v>
      </c>
      <c r="S126" s="2462" t="s">
        <v>19</v>
      </c>
      <c r="T126" s="1858"/>
      <c r="U126" s="1858" t="s">
        <v>179</v>
      </c>
      <c r="V126" s="1490"/>
      <c r="W126" s="2557"/>
      <c r="X126" s="3184"/>
      <c r="Y126" s="1323"/>
      <c r="Z126" s="1323" t="s">
        <v>123</v>
      </c>
      <c r="AA126" s="1323"/>
      <c r="AB126" s="1323"/>
      <c r="AC126" s="3197" t="s">
        <v>311</v>
      </c>
      <c r="AD126" s="3197" t="s">
        <v>312</v>
      </c>
      <c r="AE126" s="1323" t="s">
        <v>341</v>
      </c>
      <c r="AF126" s="1323" t="s">
        <v>342</v>
      </c>
      <c r="AG126" s="1323" t="s">
        <v>343</v>
      </c>
      <c r="AH126" s="1323" t="str">
        <f>IF($E$105=0,"",$E$105)</f>
        <v>Тариф на горячую воду (горячее водоснабжение)</v>
      </c>
      <c r="AI126" s="1323" t="str">
        <f>IF($G$105=0,"",$G$105)</f>
        <v>Горячее водоснабжение</v>
      </c>
      <c r="AJ126" s="1323" t="str">
        <f>IF($J$105=0,"",$J$105)</f>
        <v/>
      </c>
      <c r="AK126" s="1323" t="str">
        <f>IF($K$126="нет","без дифференциации",IF($N$126=0,"",$N$126))</f>
        <v>Территория 6</v>
      </c>
      <c r="AL126" s="1900" t="str">
        <f>IF($O$126="нет","без дифференциации",IF($R$126=0,"",$R$126))</f>
        <v>Находкинский ГО</v>
      </c>
      <c r="AM126" s="1900"/>
      <c r="AN126" s="1323">
        <f>$I$105</f>
        <v>1</v>
      </c>
      <c r="AO126" s="1323" t="str">
        <f>$I$105&amp;"."&amp;$M$126</f>
        <v>1.8</v>
      </c>
      <c r="AP126" s="1323" t="str">
        <f>$I$105&amp;"."&amp;$M$126&amp;"."&amp;$Q$126</f>
        <v>1.8.1</v>
      </c>
      <c r="AQ126" s="1323"/>
      <c r="AR126" s="3184"/>
    </row>
    <row customHeight="1" ht="17.25">
      <c r="A127" s="1896"/>
      <c r="B127" s="3184"/>
      <c r="C127" s="1901"/>
      <c r="D127" s="1886"/>
      <c r="E127" s="1903"/>
      <c r="F127" s="1840"/>
      <c r="G127" s="1904"/>
      <c r="H127" s="1886"/>
      <c r="I127" s="1886"/>
      <c r="J127" s="1907"/>
      <c r="K127" s="1904"/>
      <c r="L127" s="2164"/>
      <c r="M127" s="2164"/>
      <c r="N127" s="2560"/>
      <c r="O127" s="2242"/>
      <c r="P127" s="2164"/>
      <c r="Q127" s="2164"/>
      <c r="R127" s="2558"/>
      <c r="S127" s="2462"/>
      <c r="T127" s="1491"/>
      <c r="U127" s="1492"/>
      <c r="V127" s="1492"/>
      <c r="W127" s="2557"/>
      <c r="X127" s="3184"/>
      <c r="Y127" s="1315"/>
      <c r="Z127" s="1315"/>
      <c r="AA127" s="1315"/>
      <c r="AB127" s="1315"/>
      <c r="AC127" s="1315"/>
      <c r="AD127" s="1315"/>
      <c r="AE127" s="1315"/>
      <c r="AF127" s="1315"/>
      <c r="AG127" s="1315"/>
      <c r="AH127" s="1315"/>
      <c r="AI127" s="1315"/>
      <c r="AJ127" s="1315"/>
      <c r="AK127" s="1315"/>
      <c r="AL127" s="3184"/>
      <c r="AM127" s="3184"/>
      <c r="AN127" s="3184"/>
      <c r="AO127" s="3184"/>
      <c r="AP127" s="3184"/>
      <c r="AQ127" s="3184"/>
      <c r="AR127" s="3184"/>
    </row>
    <row customHeight="1" ht="17.25">
      <c r="A128" s="1896"/>
      <c r="B128" s="3184"/>
      <c r="C128" s="1901"/>
      <c r="D128" s="1886"/>
      <c r="E128" s="1903"/>
      <c r="F128" s="1840"/>
      <c r="G128" s="1904"/>
      <c r="H128" s="1886"/>
      <c r="I128" s="1886"/>
      <c r="J128" s="1907"/>
      <c r="K128" s="1904"/>
      <c r="L128" s="2559"/>
      <c r="M128" s="2559"/>
      <c r="N128" s="2561"/>
      <c r="O128" s="2168"/>
      <c r="P128" s="373"/>
      <c r="Q128" s="374"/>
      <c r="R128" s="374" t="s">
        <v>315</v>
      </c>
      <c r="S128" s="1902"/>
      <c r="T128" s="1902"/>
      <c r="U128" s="1902"/>
      <c r="V128" s="1902"/>
      <c r="W128" s="1489"/>
      <c r="X128" s="3184"/>
      <c r="Y128" s="1315"/>
      <c r="Z128" s="1315"/>
      <c r="AA128" s="1315"/>
      <c r="AB128" s="1315"/>
      <c r="AC128" s="1315"/>
      <c r="AD128" s="1315"/>
      <c r="AE128" s="1315"/>
      <c r="AF128" s="1315"/>
      <c r="AG128" s="1315"/>
      <c r="AH128" s="1315"/>
      <c r="AI128" s="1315"/>
      <c r="AJ128" s="1315"/>
      <c r="AK128" s="1315"/>
      <c r="AL128" s="3184"/>
      <c r="AM128" s="3184"/>
      <c r="AN128" s="3184"/>
      <c r="AO128" s="3184"/>
      <c r="AP128" s="3184"/>
      <c r="AQ128" s="3184"/>
      <c r="AR128" s="3184"/>
    </row>
    <row customHeight="1" ht="17.25">
      <c r="A129" s="1896"/>
      <c r="B129" s="3184"/>
      <c r="C129" s="1898"/>
      <c r="D129" s="1886"/>
      <c r="E129" s="1903"/>
      <c r="F129" s="1840"/>
      <c r="G129" s="1904"/>
      <c r="H129" s="1886"/>
      <c r="I129" s="1886"/>
      <c r="J129" s="1907"/>
      <c r="K129" s="1904"/>
      <c r="L129" s="2164" t="s">
        <v>106</v>
      </c>
      <c r="M129" s="2164" t="s">
        <v>136</v>
      </c>
      <c r="N129" s="2560" t="str">
        <f>IF(Z129="","",INDEX(TERRITORY_MR_LIST,MATCH(Z129,TERRITORY_LIST_ID,0)))</f>
        <v>Территория 4</v>
      </c>
      <c r="O129" s="2241" t="s">
        <v>63</v>
      </c>
      <c r="P129" s="2164"/>
      <c r="Q129" s="2164" t="s">
        <v>179</v>
      </c>
      <c r="R129" s="2558" t="s">
        <v>344</v>
      </c>
      <c r="S129" s="2462" t="s">
        <v>19</v>
      </c>
      <c r="T129" s="1858"/>
      <c r="U129" s="1858" t="s">
        <v>179</v>
      </c>
      <c r="V129" s="1490"/>
      <c r="W129" s="2557"/>
      <c r="X129" s="3184"/>
      <c r="Y129" s="1323"/>
      <c r="Z129" s="1323" t="s">
        <v>115</v>
      </c>
      <c r="AA129" s="1323"/>
      <c r="AB129" s="1323"/>
      <c r="AC129" s="3197" t="s">
        <v>311</v>
      </c>
      <c r="AD129" s="3197" t="s">
        <v>312</v>
      </c>
      <c r="AE129" s="1323" t="s">
        <v>345</v>
      </c>
      <c r="AF129" s="1323" t="s">
        <v>346</v>
      </c>
      <c r="AG129" s="1323" t="s">
        <v>347</v>
      </c>
      <c r="AH129" s="1323" t="str">
        <f>IF($E$105=0,"",$E$105)</f>
        <v>Тариф на горячую воду (горячее водоснабжение)</v>
      </c>
      <c r="AI129" s="1323" t="str">
        <f>IF($G$105=0,"",$G$105)</f>
        <v>Горячее водоснабжение</v>
      </c>
      <c r="AJ129" s="1323" t="str">
        <f>IF($J$105=0,"",$J$105)</f>
        <v/>
      </c>
      <c r="AK129" s="1323" t="str">
        <f>IF($K$129="нет","без дифференциации",IF($N$129=0,"",$N$129))</f>
        <v>Территория 4</v>
      </c>
      <c r="AL129" s="1900" t="str">
        <f>IF($O$129="нет","без дифференциации",IF($R$129=0,"",$R$129))</f>
        <v>пгт Преображение</v>
      </c>
      <c r="AM129" s="1900"/>
      <c r="AN129" s="1323">
        <f>$I$105</f>
        <v>1</v>
      </c>
      <c r="AO129" s="1323" t="str">
        <f>$I$105&amp;"."&amp;$M$129</f>
        <v>1.9</v>
      </c>
      <c r="AP129" s="1323" t="str">
        <f>$I$105&amp;"."&amp;$M$129&amp;"."&amp;$Q$129</f>
        <v>1.9.1</v>
      </c>
      <c r="AQ129" s="1323"/>
      <c r="AR129" s="3184"/>
    </row>
    <row customHeight="1" ht="17.25">
      <c r="A130" s="1896"/>
      <c r="B130" s="3184"/>
      <c r="C130" s="1901"/>
      <c r="D130" s="1886"/>
      <c r="E130" s="1903"/>
      <c r="F130" s="1840"/>
      <c r="G130" s="1904"/>
      <c r="H130" s="1886"/>
      <c r="I130" s="1886"/>
      <c r="J130" s="1907"/>
      <c r="K130" s="1904"/>
      <c r="L130" s="2164"/>
      <c r="M130" s="2164"/>
      <c r="N130" s="2560"/>
      <c r="O130" s="2242"/>
      <c r="P130" s="2164"/>
      <c r="Q130" s="2164"/>
      <c r="R130" s="2558"/>
      <c r="S130" s="2462"/>
      <c r="T130" s="1491"/>
      <c r="U130" s="1492"/>
      <c r="V130" s="1492"/>
      <c r="W130" s="2557"/>
      <c r="X130" s="3184"/>
      <c r="Y130" s="1315"/>
      <c r="Z130" s="1315"/>
      <c r="AA130" s="1315"/>
      <c r="AB130" s="1315"/>
      <c r="AC130" s="1315"/>
      <c r="AD130" s="1315"/>
      <c r="AE130" s="1315"/>
      <c r="AF130" s="1315"/>
      <c r="AG130" s="1315"/>
      <c r="AH130" s="1315"/>
      <c r="AI130" s="1315"/>
      <c r="AJ130" s="1315"/>
      <c r="AK130" s="1315"/>
      <c r="AL130" s="3184"/>
      <c r="AM130" s="3184"/>
      <c r="AN130" s="3184"/>
      <c r="AO130" s="3184"/>
      <c r="AP130" s="3184"/>
      <c r="AQ130" s="3184"/>
      <c r="AR130" s="3184"/>
    </row>
    <row customHeight="1" ht="17.25">
      <c r="A131" s="1896"/>
      <c r="B131" s="3184"/>
      <c r="C131" s="1901"/>
      <c r="D131" s="1886"/>
      <c r="E131" s="1903"/>
      <c r="F131" s="1840"/>
      <c r="G131" s="1904"/>
      <c r="H131" s="1886"/>
      <c r="I131" s="1886"/>
      <c r="J131" s="1907"/>
      <c r="K131" s="1904"/>
      <c r="L131" s="2559"/>
      <c r="M131" s="2559"/>
      <c r="N131" s="2561"/>
      <c r="O131" s="2168"/>
      <c r="P131" s="373"/>
      <c r="Q131" s="374"/>
      <c r="R131" s="374" t="s">
        <v>315</v>
      </c>
      <c r="S131" s="1902"/>
      <c r="T131" s="1902"/>
      <c r="U131" s="1902"/>
      <c r="V131" s="1902"/>
      <c r="W131" s="1489"/>
      <c r="X131" s="3184"/>
      <c r="Y131" s="1315"/>
      <c r="Z131" s="1315"/>
      <c r="AA131" s="1315"/>
      <c r="AB131" s="1315"/>
      <c r="AC131" s="1315"/>
      <c r="AD131" s="1315"/>
      <c r="AE131" s="1315"/>
      <c r="AF131" s="1315"/>
      <c r="AG131" s="1315"/>
      <c r="AH131" s="1315"/>
      <c r="AI131" s="1315"/>
      <c r="AJ131" s="1315"/>
      <c r="AK131" s="1315"/>
      <c r="AL131" s="3184"/>
      <c r="AM131" s="3184"/>
      <c r="AN131" s="3184"/>
      <c r="AO131" s="3184"/>
      <c r="AP131" s="3184"/>
      <c r="AQ131" s="3184"/>
      <c r="AR131" s="3184"/>
    </row>
    <row customHeight="1" ht="17.25">
      <c r="A132" s="1896"/>
      <c r="B132" s="3184"/>
      <c r="C132" s="1898"/>
      <c r="D132" s="1886"/>
      <c r="E132" s="1903"/>
      <c r="F132" s="1840"/>
      <c r="G132" s="1904"/>
      <c r="H132" s="1886"/>
      <c r="I132" s="1886"/>
      <c r="J132" s="1907"/>
      <c r="K132" s="1904"/>
      <c r="L132" s="2164" t="s">
        <v>106</v>
      </c>
      <c r="M132" s="2164" t="s">
        <v>142</v>
      </c>
      <c r="N132" s="2560" t="str">
        <f>IF(Z132="","",INDEX(TERRITORY_MR_LIST,MATCH(Z132,TERRITORY_LIST_ID,0)))</f>
        <v>Территория 1</v>
      </c>
      <c r="O132" s="2241" t="s">
        <v>63</v>
      </c>
      <c r="P132" s="2164"/>
      <c r="Q132" s="2164" t="s">
        <v>179</v>
      </c>
      <c r="R132" s="2558" t="s">
        <v>348</v>
      </c>
      <c r="S132" s="2462" t="s">
        <v>19</v>
      </c>
      <c r="T132" s="1858"/>
      <c r="U132" s="1858" t="s">
        <v>179</v>
      </c>
      <c r="V132" s="1490"/>
      <c r="W132" s="2557"/>
      <c r="X132" s="3184"/>
      <c r="Y132" s="1323"/>
      <c r="Z132" s="1323" t="s">
        <v>100</v>
      </c>
      <c r="AA132" s="1323"/>
      <c r="AB132" s="1323"/>
      <c r="AC132" s="3197" t="s">
        <v>311</v>
      </c>
      <c r="AD132" s="3197" t="s">
        <v>312</v>
      </c>
      <c r="AE132" s="1323" t="s">
        <v>349</v>
      </c>
      <c r="AF132" s="1323" t="s">
        <v>350</v>
      </c>
      <c r="AG132" s="1323" t="s">
        <v>351</v>
      </c>
      <c r="AH132" s="1323" t="str">
        <f>IF($E$105=0,"",$E$105)</f>
        <v>Тариф на горячую воду (горячее водоснабжение)</v>
      </c>
      <c r="AI132" s="1323" t="str">
        <f>IF($G$105=0,"",$G$105)</f>
        <v>Горячее водоснабжение</v>
      </c>
      <c r="AJ132" s="1323" t="str">
        <f>IF($J$105=0,"",$J$105)</f>
        <v/>
      </c>
      <c r="AK132" s="1323" t="str">
        <f>IF($K$132="нет","без дифференциации",IF($N$132=0,"",$N$132))</f>
        <v>Территория 1</v>
      </c>
      <c r="AL132" s="1900" t="str">
        <f>IF($O$132="нет","без дифференциации",IF($R$132=0,"",$R$132))</f>
        <v>Спасск-Дальний ГО</v>
      </c>
      <c r="AM132" s="1900"/>
      <c r="AN132" s="1323">
        <f>$I$105</f>
        <v>1</v>
      </c>
      <c r="AO132" s="1323" t="str">
        <f>$I$105&amp;"."&amp;$M$132</f>
        <v>1.10</v>
      </c>
      <c r="AP132" s="1323" t="str">
        <f>$I$105&amp;"."&amp;$M$132&amp;"."&amp;$Q$132</f>
        <v>1.10.1</v>
      </c>
      <c r="AQ132" s="1323"/>
      <c r="AR132" s="3184"/>
    </row>
    <row customHeight="1" ht="17.25">
      <c r="A133" s="1896"/>
      <c r="B133" s="3184"/>
      <c r="C133" s="1901"/>
      <c r="D133" s="1886"/>
      <c r="E133" s="1903"/>
      <c r="F133" s="1840"/>
      <c r="G133" s="1904"/>
      <c r="H133" s="1886"/>
      <c r="I133" s="1886"/>
      <c r="J133" s="1907"/>
      <c r="K133" s="1904"/>
      <c r="L133" s="2164"/>
      <c r="M133" s="2164"/>
      <c r="N133" s="2560"/>
      <c r="O133" s="2242"/>
      <c r="P133" s="2164"/>
      <c r="Q133" s="2164"/>
      <c r="R133" s="2558"/>
      <c r="S133" s="2462"/>
      <c r="T133" s="1491"/>
      <c r="U133" s="1492"/>
      <c r="V133" s="1492"/>
      <c r="W133" s="2557"/>
      <c r="X133" s="3184"/>
      <c r="Y133" s="1315"/>
      <c r="Z133" s="1315"/>
      <c r="AA133" s="1315"/>
      <c r="AB133" s="1315"/>
      <c r="AC133" s="1315"/>
      <c r="AD133" s="1315"/>
      <c r="AE133" s="1315"/>
      <c r="AF133" s="1315"/>
      <c r="AG133" s="1315"/>
      <c r="AH133" s="1315"/>
      <c r="AI133" s="1315"/>
      <c r="AJ133" s="1315"/>
      <c r="AK133" s="1315"/>
      <c r="AL133" s="3184"/>
      <c r="AM133" s="3184"/>
      <c r="AN133" s="3184"/>
      <c r="AO133" s="3184"/>
      <c r="AP133" s="3184"/>
      <c r="AQ133" s="3184"/>
      <c r="AR133" s="3184"/>
    </row>
    <row customHeight="1" ht="17.25">
      <c r="A134" s="1896"/>
      <c r="B134" s="3184"/>
      <c r="C134" s="1901"/>
      <c r="D134" s="1886"/>
      <c r="E134" s="1903"/>
      <c r="F134" s="1840"/>
      <c r="G134" s="1904"/>
      <c r="H134" s="1886"/>
      <c r="I134" s="1886"/>
      <c r="J134" s="1907"/>
      <c r="K134" s="1904"/>
      <c r="L134" s="2559"/>
      <c r="M134" s="2559"/>
      <c r="N134" s="2561"/>
      <c r="O134" s="2168"/>
      <c r="P134" s="373"/>
      <c r="Q134" s="374"/>
      <c r="R134" s="374" t="s">
        <v>315</v>
      </c>
      <c r="S134" s="1902"/>
      <c r="T134" s="1902"/>
      <c r="U134" s="1902"/>
      <c r="V134" s="1902"/>
      <c r="W134" s="1489"/>
      <c r="X134" s="3184"/>
      <c r="Y134" s="1315"/>
      <c r="Z134" s="1315"/>
      <c r="AA134" s="1315"/>
      <c r="AB134" s="1315"/>
      <c r="AC134" s="1315"/>
      <c r="AD134" s="1315"/>
      <c r="AE134" s="1315"/>
      <c r="AF134" s="1315"/>
      <c r="AG134" s="1315"/>
      <c r="AH134" s="1315"/>
      <c r="AI134" s="1315"/>
      <c r="AJ134" s="1315"/>
      <c r="AK134" s="1315"/>
      <c r="AL134" s="3184"/>
      <c r="AM134" s="3184"/>
      <c r="AN134" s="3184"/>
      <c r="AO134" s="3184"/>
      <c r="AP134" s="3184"/>
      <c r="AQ134" s="3184"/>
      <c r="AR134" s="3184"/>
    </row>
    <row customHeight="1" ht="17.25">
      <c r="A135" s="1896"/>
      <c r="B135" s="3184"/>
      <c r="C135" s="1898"/>
      <c r="D135" s="1886"/>
      <c r="E135" s="1903"/>
      <c r="F135" s="1840"/>
      <c r="G135" s="1904"/>
      <c r="H135" s="1886"/>
      <c r="I135" s="1886"/>
      <c r="J135" s="1907"/>
      <c r="K135" s="1904"/>
      <c r="L135" s="2164" t="s">
        <v>106</v>
      </c>
      <c r="M135" s="2164" t="s">
        <v>147</v>
      </c>
      <c r="N135" s="2560" t="str">
        <f>IF(Z135="","",INDEX(TERRITORY_MR_LIST,MATCH(Z135,TERRITORY_LIST_ID,0)))</f>
        <v>Территория 9</v>
      </c>
      <c r="O135" s="2241" t="s">
        <v>63</v>
      </c>
      <c r="P135" s="2164"/>
      <c r="Q135" s="2164" t="s">
        <v>179</v>
      </c>
      <c r="R135" s="2558" t="s">
        <v>352</v>
      </c>
      <c r="S135" s="2462" t="s">
        <v>19</v>
      </c>
      <c r="T135" s="1858"/>
      <c r="U135" s="1858" t="s">
        <v>179</v>
      </c>
      <c r="V135" s="1490"/>
      <c r="W135" s="2557"/>
      <c r="X135" s="3184"/>
      <c r="Y135" s="1323"/>
      <c r="Z135" s="1323" t="s">
        <v>137</v>
      </c>
      <c r="AA135" s="1323"/>
      <c r="AB135" s="1323"/>
      <c r="AC135" s="3197" t="s">
        <v>311</v>
      </c>
      <c r="AD135" s="3197" t="s">
        <v>312</v>
      </c>
      <c r="AE135" s="1323" t="s">
        <v>353</v>
      </c>
      <c r="AF135" s="1323" t="s">
        <v>354</v>
      </c>
      <c r="AG135" s="1323" t="s">
        <v>355</v>
      </c>
      <c r="AH135" s="1323" t="str">
        <f>IF($E$105=0,"",$E$105)</f>
        <v>Тариф на горячую воду (горячее водоснабжение)</v>
      </c>
      <c r="AI135" s="1323" t="str">
        <f>IF($G$105=0,"",$G$105)</f>
        <v>Горячее водоснабжение</v>
      </c>
      <c r="AJ135" s="1323" t="str">
        <f>IF($J$105=0,"",$J$105)</f>
        <v/>
      </c>
      <c r="AK135" s="1323" t="str">
        <f>IF($K$135="нет","без дифференциации",IF($N$135=0,"",$N$135))</f>
        <v>Территория 9</v>
      </c>
      <c r="AL135" s="1900" t="str">
        <f>IF($O$135="нет","без дифференциации",IF($R$135=0,"",$R$135))</f>
        <v>с. Майское</v>
      </c>
      <c r="AM135" s="1900"/>
      <c r="AN135" s="1323">
        <f>$I$105</f>
        <v>1</v>
      </c>
      <c r="AO135" s="1323" t="str">
        <f>$I$105&amp;"."&amp;$M$135</f>
        <v>1.11</v>
      </c>
      <c r="AP135" s="1323" t="str">
        <f>$I$105&amp;"."&amp;$M$135&amp;"."&amp;$Q$135</f>
        <v>1.11.1</v>
      </c>
      <c r="AQ135" s="1323"/>
      <c r="AR135" s="3184"/>
    </row>
    <row customHeight="1" ht="17.25">
      <c r="A136" s="1896"/>
      <c r="B136" s="3184"/>
      <c r="C136" s="1901"/>
      <c r="D136" s="1886"/>
      <c r="E136" s="1903"/>
      <c r="F136" s="1840"/>
      <c r="G136" s="1904"/>
      <c r="H136" s="1886"/>
      <c r="I136" s="1886"/>
      <c r="J136" s="1907"/>
      <c r="K136" s="1904"/>
      <c r="L136" s="2164"/>
      <c r="M136" s="2164"/>
      <c r="N136" s="2560"/>
      <c r="O136" s="2242"/>
      <c r="P136" s="2164"/>
      <c r="Q136" s="2164"/>
      <c r="R136" s="2558"/>
      <c r="S136" s="2462"/>
      <c r="T136" s="1491"/>
      <c r="U136" s="1492"/>
      <c r="V136" s="1492"/>
      <c r="W136" s="2557"/>
      <c r="X136" s="3184"/>
      <c r="Y136" s="1315"/>
      <c r="Z136" s="1315"/>
      <c r="AA136" s="1315"/>
      <c r="AB136" s="1315"/>
      <c r="AC136" s="1315"/>
      <c r="AD136" s="1315"/>
      <c r="AE136" s="1315"/>
      <c r="AF136" s="1315"/>
      <c r="AG136" s="1315"/>
      <c r="AH136" s="1315"/>
      <c r="AI136" s="1315"/>
      <c r="AJ136" s="1315"/>
      <c r="AK136" s="1315"/>
      <c r="AL136" s="3184"/>
      <c r="AM136" s="3184"/>
      <c r="AN136" s="3184"/>
      <c r="AO136" s="3184"/>
      <c r="AP136" s="3184"/>
      <c r="AQ136" s="3184"/>
      <c r="AR136" s="3184"/>
    </row>
    <row customHeight="1" ht="17.25">
      <c r="A137" s="1896"/>
      <c r="B137" s="3184"/>
      <c r="C137" s="1901"/>
      <c r="D137" s="1886"/>
      <c r="E137" s="1903"/>
      <c r="F137" s="1840"/>
      <c r="G137" s="1904"/>
      <c r="H137" s="1886"/>
      <c r="I137" s="1886"/>
      <c r="J137" s="1907"/>
      <c r="K137" s="1904"/>
      <c r="L137" s="2559"/>
      <c r="M137" s="2559"/>
      <c r="N137" s="2561"/>
      <c r="O137" s="2168"/>
      <c r="P137" s="373"/>
      <c r="Q137" s="374"/>
      <c r="R137" s="374" t="s">
        <v>315</v>
      </c>
      <c r="S137" s="1902"/>
      <c r="T137" s="1902"/>
      <c r="U137" s="1902"/>
      <c r="V137" s="1902"/>
      <c r="W137" s="1489"/>
      <c r="X137" s="3184"/>
      <c r="Y137" s="1315"/>
      <c r="Z137" s="1315"/>
      <c r="AA137" s="1315"/>
      <c r="AB137" s="1315"/>
      <c r="AC137" s="1315"/>
      <c r="AD137" s="1315"/>
      <c r="AE137" s="1315"/>
      <c r="AF137" s="1315"/>
      <c r="AG137" s="1315"/>
      <c r="AH137" s="1315"/>
      <c r="AI137" s="1315"/>
      <c r="AJ137" s="1315"/>
      <c r="AK137" s="1315"/>
      <c r="AL137" s="3184"/>
      <c r="AM137" s="3184"/>
      <c r="AN137" s="3184"/>
      <c r="AO137" s="3184"/>
      <c r="AP137" s="3184"/>
      <c r="AQ137" s="3184"/>
      <c r="AR137" s="3184"/>
    </row>
    <row customHeight="1" ht="17.25">
      <c r="A138" s="1896"/>
      <c r="B138" s="3184"/>
      <c r="C138" s="1898"/>
      <c r="D138" s="1886"/>
      <c r="E138" s="1903"/>
      <c r="F138" s="1840"/>
      <c r="G138" s="1904"/>
      <c r="H138" s="1886"/>
      <c r="I138" s="1886"/>
      <c r="J138" s="1907"/>
      <c r="K138" s="1904"/>
      <c r="L138" s="2164" t="s">
        <v>106</v>
      </c>
      <c r="M138" s="2164" t="s">
        <v>153</v>
      </c>
      <c r="N138" s="2560" t="str">
        <f>IF(Z138="","",INDEX(TERRITORY_MR_LIST,MATCH(Z138,TERRITORY_LIST_ID,0)))</f>
        <v>Территория 12</v>
      </c>
      <c r="O138" s="2241" t="s">
        <v>63</v>
      </c>
      <c r="P138" s="2164"/>
      <c r="Q138" s="2164" t="s">
        <v>179</v>
      </c>
      <c r="R138" s="2558" t="s">
        <v>356</v>
      </c>
      <c r="S138" s="2462" t="s">
        <v>19</v>
      </c>
      <c r="T138" s="1858"/>
      <c r="U138" s="1858" t="s">
        <v>179</v>
      </c>
      <c r="V138" s="1490"/>
      <c r="W138" s="2557"/>
      <c r="X138" s="3184"/>
      <c r="Y138" s="1323"/>
      <c r="Z138" s="1323" t="s">
        <v>154</v>
      </c>
      <c r="AA138" s="1323"/>
      <c r="AB138" s="1323"/>
      <c r="AC138" s="3197" t="s">
        <v>311</v>
      </c>
      <c r="AD138" s="3197" t="s">
        <v>312</v>
      </c>
      <c r="AE138" s="1323" t="s">
        <v>357</v>
      </c>
      <c r="AF138" s="1323" t="s">
        <v>358</v>
      </c>
      <c r="AG138" s="1323" t="s">
        <v>359</v>
      </c>
      <c r="AH138" s="1323" t="str">
        <f>IF($E$105=0,"",$E$105)</f>
        <v>Тариф на горячую воду (горячее водоснабжение)</v>
      </c>
      <c r="AI138" s="1323" t="str">
        <f>IF($G$105=0,"",$G$105)</f>
        <v>Горячее водоснабжение</v>
      </c>
      <c r="AJ138" s="1323" t="str">
        <f>IF($J$105=0,"",$J$105)</f>
        <v/>
      </c>
      <c r="AK138" s="1323" t="str">
        <f>IF($K$138="нет","без дифференциации",IF($N$138=0,"",$N$138))</f>
        <v>Территория 12</v>
      </c>
      <c r="AL138" s="1900" t="str">
        <f>IF($O$138="нет","без дифференциации",IF($R$138=0,"",$R$138))</f>
        <v>Владивостокский ГО</v>
      </c>
      <c r="AM138" s="1900"/>
      <c r="AN138" s="1323">
        <f>$I$105</f>
        <v>1</v>
      </c>
      <c r="AO138" s="1323" t="str">
        <f>$I$105&amp;"."&amp;$M$138</f>
        <v>1.12</v>
      </c>
      <c r="AP138" s="1323" t="str">
        <f>$I$105&amp;"."&amp;$M$138&amp;"."&amp;$Q$138</f>
        <v>1.12.1</v>
      </c>
      <c r="AQ138" s="1323"/>
      <c r="AR138" s="3184"/>
    </row>
    <row customHeight="1" ht="17.25">
      <c r="A139" s="1896"/>
      <c r="B139" s="3184"/>
      <c r="C139" s="1901"/>
      <c r="D139" s="1886"/>
      <c r="E139" s="1903"/>
      <c r="F139" s="1840"/>
      <c r="G139" s="1904"/>
      <c r="H139" s="1886"/>
      <c r="I139" s="1886"/>
      <c r="J139" s="1907"/>
      <c r="K139" s="1904"/>
      <c r="L139" s="2164"/>
      <c r="M139" s="2164"/>
      <c r="N139" s="2560"/>
      <c r="O139" s="2242"/>
      <c r="P139" s="2164"/>
      <c r="Q139" s="2164"/>
      <c r="R139" s="2558"/>
      <c r="S139" s="2462"/>
      <c r="T139" s="1491"/>
      <c r="U139" s="1492"/>
      <c r="V139" s="1492"/>
      <c r="W139" s="2557"/>
      <c r="X139" s="3184"/>
      <c r="Y139" s="1315"/>
      <c r="Z139" s="1315"/>
      <c r="AA139" s="1315"/>
      <c r="AB139" s="1315"/>
      <c r="AC139" s="1315"/>
      <c r="AD139" s="1315"/>
      <c r="AE139" s="1315"/>
      <c r="AF139" s="1315"/>
      <c r="AG139" s="1315"/>
      <c r="AH139" s="1315"/>
      <c r="AI139" s="1315"/>
      <c r="AJ139" s="1315"/>
      <c r="AK139" s="1315"/>
      <c r="AL139" s="3184"/>
      <c r="AM139" s="3184"/>
      <c r="AN139" s="3184"/>
      <c r="AO139" s="3184"/>
      <c r="AP139" s="3184"/>
      <c r="AQ139" s="3184"/>
      <c r="AR139" s="3184"/>
    </row>
    <row customHeight="1" ht="17.25">
      <c r="A140" s="1896"/>
      <c r="B140" s="3184"/>
      <c r="C140" s="1901"/>
      <c r="D140" s="1886"/>
      <c r="E140" s="1903"/>
      <c r="F140" s="1840"/>
      <c r="G140" s="1904"/>
      <c r="H140" s="1886"/>
      <c r="I140" s="1886"/>
      <c r="J140" s="1907"/>
      <c r="K140" s="1904"/>
      <c r="L140" s="2559"/>
      <c r="M140" s="2559"/>
      <c r="N140" s="2561"/>
      <c r="O140" s="2168"/>
      <c r="P140" s="373"/>
      <c r="Q140" s="374"/>
      <c r="R140" s="374" t="s">
        <v>315</v>
      </c>
      <c r="S140" s="1902"/>
      <c r="T140" s="1902"/>
      <c r="U140" s="1902"/>
      <c r="V140" s="1902"/>
      <c r="W140" s="1489"/>
      <c r="X140" s="3184"/>
      <c r="Y140" s="1315"/>
      <c r="Z140" s="1315"/>
      <c r="AA140" s="1315"/>
      <c r="AB140" s="1315"/>
      <c r="AC140" s="1315"/>
      <c r="AD140" s="1315"/>
      <c r="AE140" s="1315"/>
      <c r="AF140" s="1315"/>
      <c r="AG140" s="1315"/>
      <c r="AH140" s="1315"/>
      <c r="AI140" s="1315"/>
      <c r="AJ140" s="1315"/>
      <c r="AK140" s="1315"/>
      <c r="AL140" s="3184"/>
      <c r="AM140" s="3184"/>
      <c r="AN140" s="3184"/>
      <c r="AO140" s="3184"/>
      <c r="AP140" s="3184"/>
      <c r="AQ140" s="3184"/>
      <c r="AR140" s="3184"/>
    </row>
    <row customHeight="1" ht="17.25">
      <c r="A141" s="1896"/>
      <c r="B141" s="3184"/>
      <c r="C141" s="1898"/>
      <c r="D141" s="1886"/>
      <c r="E141" s="1903"/>
      <c r="F141" s="1840"/>
      <c r="G141" s="1904"/>
      <c r="H141" s="1886"/>
      <c r="I141" s="1886"/>
      <c r="J141" s="1907"/>
      <c r="K141" s="1904"/>
      <c r="L141" s="2164" t="s">
        <v>106</v>
      </c>
      <c r="M141" s="2164" t="s">
        <v>157</v>
      </c>
      <c r="N141" s="2560" t="str">
        <f>IF(Z141="","",INDEX(TERRITORY_MR_LIST,MATCH(Z141,TERRITORY_LIST_ID,0)))</f>
        <v>Территория 15</v>
      </c>
      <c r="O141" s="2241" t="s">
        <v>63</v>
      </c>
      <c r="P141" s="2164"/>
      <c r="Q141" s="2164" t="s">
        <v>179</v>
      </c>
      <c r="R141" s="2558" t="s">
        <v>360</v>
      </c>
      <c r="S141" s="2462" t="s">
        <v>19</v>
      </c>
      <c r="T141" s="1858"/>
      <c r="U141" s="1858" t="s">
        <v>179</v>
      </c>
      <c r="V141" s="1490"/>
      <c r="W141" s="2557"/>
      <c r="X141" s="3184"/>
      <c r="Y141" s="1323"/>
      <c r="Z141" s="1323" t="s">
        <v>169</v>
      </c>
      <c r="AA141" s="1323"/>
      <c r="AB141" s="1323"/>
      <c r="AC141" s="3197" t="s">
        <v>311</v>
      </c>
      <c r="AD141" s="3197" t="s">
        <v>312</v>
      </c>
      <c r="AE141" s="1323" t="s">
        <v>361</v>
      </c>
      <c r="AF141" s="1323" t="s">
        <v>362</v>
      </c>
      <c r="AG141" s="1323" t="s">
        <v>363</v>
      </c>
      <c r="AH141" s="1323" t="str">
        <f>IF($E$105=0,"",$E$105)</f>
        <v>Тариф на горячую воду (горячее водоснабжение)</v>
      </c>
      <c r="AI141" s="1323" t="str">
        <f>IF($G$105=0,"",$G$105)</f>
        <v>Горячее водоснабжение</v>
      </c>
      <c r="AJ141" s="1323" t="str">
        <f>IF($J$105=0,"",$J$105)</f>
        <v/>
      </c>
      <c r="AK141" s="1323" t="str">
        <f>IF($K$141="нет","без дифференциации",IF($N$141=0,"",$N$141))</f>
        <v>Территория 15</v>
      </c>
      <c r="AL141" s="1900" t="str">
        <f>IF($O$141="нет","без дифференциации",IF($R$141=0,"",$R$141))</f>
        <v>пгт Сибирцево</v>
      </c>
      <c r="AM141" s="1900"/>
      <c r="AN141" s="1323">
        <f>$I$105</f>
        <v>1</v>
      </c>
      <c r="AO141" s="1323" t="str">
        <f>$I$105&amp;"."&amp;$M$141</f>
        <v>1.13</v>
      </c>
      <c r="AP141" s="1323" t="str">
        <f>$I$105&amp;"."&amp;$M$141&amp;"."&amp;$Q$141</f>
        <v>1.13.1</v>
      </c>
      <c r="AQ141" s="1323"/>
      <c r="AR141" s="3184"/>
    </row>
    <row customHeight="1" ht="17.25">
      <c r="A142" s="1896"/>
      <c r="B142" s="3184"/>
      <c r="C142" s="1901"/>
      <c r="D142" s="1886"/>
      <c r="E142" s="1903"/>
      <c r="F142" s="1840"/>
      <c r="G142" s="1904"/>
      <c r="H142" s="1886"/>
      <c r="I142" s="1886"/>
      <c r="J142" s="1907"/>
      <c r="K142" s="1904"/>
      <c r="L142" s="2164"/>
      <c r="M142" s="2164"/>
      <c r="N142" s="2560"/>
      <c r="O142" s="2242"/>
      <c r="P142" s="2164"/>
      <c r="Q142" s="2164"/>
      <c r="R142" s="2558"/>
      <c r="S142" s="2462"/>
      <c r="T142" s="1491"/>
      <c r="U142" s="1492"/>
      <c r="V142" s="1492"/>
      <c r="W142" s="2557"/>
      <c r="X142" s="3184"/>
      <c r="Y142" s="1315"/>
      <c r="Z142" s="1315"/>
      <c r="AA142" s="1315"/>
      <c r="AB142" s="1315"/>
      <c r="AC142" s="1315"/>
      <c r="AD142" s="1315"/>
      <c r="AE142" s="1315"/>
      <c r="AF142" s="1315"/>
      <c r="AG142" s="1315"/>
      <c r="AH142" s="1315"/>
      <c r="AI142" s="1315"/>
      <c r="AJ142" s="1315"/>
      <c r="AK142" s="1315"/>
      <c r="AL142" s="3184"/>
      <c r="AM142" s="3184"/>
      <c r="AN142" s="3184"/>
      <c r="AO142" s="3184"/>
      <c r="AP142" s="3184"/>
      <c r="AQ142" s="3184"/>
      <c r="AR142" s="3184"/>
    </row>
    <row customHeight="1" ht="17.25">
      <c r="A143" s="1896"/>
      <c r="B143" s="3184"/>
      <c r="C143" s="1901"/>
      <c r="D143" s="1886"/>
      <c r="E143" s="1903"/>
      <c r="F143" s="1840"/>
      <c r="G143" s="1904"/>
      <c r="H143" s="1886"/>
      <c r="I143" s="1886"/>
      <c r="J143" s="1907"/>
      <c r="K143" s="1904"/>
      <c r="L143" s="2559"/>
      <c r="M143" s="2559"/>
      <c r="N143" s="2561"/>
      <c r="O143" s="2168"/>
      <c r="P143" s="373"/>
      <c r="Q143" s="374"/>
      <c r="R143" s="374" t="s">
        <v>315</v>
      </c>
      <c r="S143" s="1902"/>
      <c r="T143" s="1902"/>
      <c r="U143" s="1902"/>
      <c r="V143" s="1902"/>
      <c r="W143" s="1489"/>
      <c r="X143" s="3184"/>
      <c r="Y143" s="1315"/>
      <c r="Z143" s="1315"/>
      <c r="AA143" s="1315"/>
      <c r="AB143" s="1315"/>
      <c r="AC143" s="1315"/>
      <c r="AD143" s="1315"/>
      <c r="AE143" s="1315"/>
      <c r="AF143" s="1315"/>
      <c r="AG143" s="1315"/>
      <c r="AH143" s="1315"/>
      <c r="AI143" s="1315"/>
      <c r="AJ143" s="1315"/>
      <c r="AK143" s="1315"/>
      <c r="AL143" s="3184"/>
      <c r="AM143" s="3184"/>
      <c r="AN143" s="3184"/>
      <c r="AO143" s="3184"/>
      <c r="AP143" s="3184"/>
      <c r="AQ143" s="3184"/>
      <c r="AR143" s="3184"/>
    </row>
    <row customHeight="1" ht="17.25">
      <c r="A144" s="1896"/>
      <c r="B144" s="3184"/>
      <c r="C144" s="1898"/>
      <c r="D144" s="1886"/>
      <c r="E144" s="1903"/>
      <c r="F144" s="1840"/>
      <c r="G144" s="1904"/>
      <c r="H144" s="1886"/>
      <c r="I144" s="1886"/>
      <c r="J144" s="1907"/>
      <c r="K144" s="1904"/>
      <c r="L144" s="2164" t="s">
        <v>106</v>
      </c>
      <c r="M144" s="2164" t="s">
        <v>162</v>
      </c>
      <c r="N144" s="2560" t="str">
        <f>IF(Z144="","",INDEX(TERRITORY_MR_LIST,MATCH(Z144,TERRITORY_LIST_ID,0)))</f>
        <v>Территория 14</v>
      </c>
      <c r="O144" s="2241" t="s">
        <v>63</v>
      </c>
      <c r="P144" s="2164"/>
      <c r="Q144" s="2164" t="s">
        <v>179</v>
      </c>
      <c r="R144" s="2558" t="s">
        <v>364</v>
      </c>
      <c r="S144" s="2462" t="s">
        <v>19</v>
      </c>
      <c r="T144" s="1858"/>
      <c r="U144" s="1858" t="s">
        <v>179</v>
      </c>
      <c r="V144" s="1490"/>
      <c r="W144" s="2557"/>
      <c r="X144" s="3184"/>
      <c r="Y144" s="1323"/>
      <c r="Z144" s="1323" t="s">
        <v>163</v>
      </c>
      <c r="AA144" s="1323"/>
      <c r="AB144" s="1323"/>
      <c r="AC144" s="3197" t="s">
        <v>311</v>
      </c>
      <c r="AD144" s="3197" t="s">
        <v>312</v>
      </c>
      <c r="AE144" s="1323" t="s">
        <v>365</v>
      </c>
      <c r="AF144" s="1323" t="s">
        <v>366</v>
      </c>
      <c r="AG144" s="1323" t="s">
        <v>367</v>
      </c>
      <c r="AH144" s="1323" t="str">
        <f>IF($E$105=0,"",$E$105)</f>
        <v>Тариф на горячую воду (горячее водоснабжение)</v>
      </c>
      <c r="AI144" s="1323" t="str">
        <f>IF($G$105=0,"",$G$105)</f>
        <v>Горячее водоснабжение</v>
      </c>
      <c r="AJ144" s="1323" t="str">
        <f>IF($J$105=0,"",$J$105)</f>
        <v/>
      </c>
      <c r="AK144" s="1323" t="str">
        <f>IF($K$144="нет","без дифференциации",IF($N$144=0,"",$N$144))</f>
        <v>Территория 14</v>
      </c>
      <c r="AL144" s="1900" t="str">
        <f>IF($O$144="нет","без дифференциации",IF($R$144=0,"",$R$144))</f>
        <v>с. Екатериновка</v>
      </c>
      <c r="AM144" s="1900"/>
      <c r="AN144" s="1323">
        <f>$I$105</f>
        <v>1</v>
      </c>
      <c r="AO144" s="1323" t="str">
        <f>$I$105&amp;"."&amp;$M$144</f>
        <v>1.14</v>
      </c>
      <c r="AP144" s="1323" t="str">
        <f>$I$105&amp;"."&amp;$M$144&amp;"."&amp;$Q$144</f>
        <v>1.14.1</v>
      </c>
      <c r="AQ144" s="1323"/>
      <c r="AR144" s="3184"/>
    </row>
    <row customHeight="1" ht="17.25">
      <c r="A145" s="1896"/>
      <c r="B145" s="3184"/>
      <c r="C145" s="1901"/>
      <c r="D145" s="1886"/>
      <c r="E145" s="1903"/>
      <c r="F145" s="1840"/>
      <c r="G145" s="1904"/>
      <c r="H145" s="1886"/>
      <c r="I145" s="1886"/>
      <c r="J145" s="1907"/>
      <c r="K145" s="1904"/>
      <c r="L145" s="2164"/>
      <c r="M145" s="2164"/>
      <c r="N145" s="2560"/>
      <c r="O145" s="2242"/>
      <c r="P145" s="2164"/>
      <c r="Q145" s="2164"/>
      <c r="R145" s="2558"/>
      <c r="S145" s="2462"/>
      <c r="T145" s="1491"/>
      <c r="U145" s="1492"/>
      <c r="V145" s="1492"/>
      <c r="W145" s="2557"/>
      <c r="X145" s="3184"/>
      <c r="Y145" s="1315"/>
      <c r="Z145" s="1315"/>
      <c r="AA145" s="1315"/>
      <c r="AB145" s="1315"/>
      <c r="AC145" s="1315"/>
      <c r="AD145" s="1315"/>
      <c r="AE145" s="1315"/>
      <c r="AF145" s="1315"/>
      <c r="AG145" s="1315"/>
      <c r="AH145" s="1315"/>
      <c r="AI145" s="1315"/>
      <c r="AJ145" s="1315"/>
      <c r="AK145" s="1315"/>
      <c r="AL145" s="3184"/>
      <c r="AM145" s="3184"/>
      <c r="AN145" s="3184"/>
      <c r="AO145" s="3184"/>
      <c r="AP145" s="3184"/>
      <c r="AQ145" s="3184"/>
      <c r="AR145" s="3184"/>
    </row>
    <row customHeight="1" ht="17.25">
      <c r="A146" s="1896"/>
      <c r="B146" s="3184"/>
      <c r="C146" s="1901"/>
      <c r="D146" s="1886"/>
      <c r="E146" s="1903"/>
      <c r="F146" s="1840"/>
      <c r="G146" s="1904"/>
      <c r="H146" s="1886"/>
      <c r="I146" s="1886"/>
      <c r="J146" s="1907"/>
      <c r="K146" s="1904"/>
      <c r="L146" s="2559"/>
      <c r="M146" s="2559"/>
      <c r="N146" s="2561"/>
      <c r="O146" s="2168"/>
      <c r="P146" s="373"/>
      <c r="Q146" s="374"/>
      <c r="R146" s="374" t="s">
        <v>315</v>
      </c>
      <c r="S146" s="1902"/>
      <c r="T146" s="1902"/>
      <c r="U146" s="1902"/>
      <c r="V146" s="1902"/>
      <c r="W146" s="1489"/>
      <c r="X146" s="3184"/>
      <c r="Y146" s="1315"/>
      <c r="Z146" s="1315"/>
      <c r="AA146" s="1315"/>
      <c r="AB146" s="1315"/>
      <c r="AC146" s="1315"/>
      <c r="AD146" s="1315"/>
      <c r="AE146" s="1315"/>
      <c r="AF146" s="1315"/>
      <c r="AG146" s="1315"/>
      <c r="AH146" s="1315"/>
      <c r="AI146" s="1315"/>
      <c r="AJ146" s="1315"/>
      <c r="AK146" s="1315"/>
      <c r="AL146" s="3184"/>
      <c r="AM146" s="3184"/>
      <c r="AN146" s="3184"/>
      <c r="AO146" s="3184"/>
      <c r="AP146" s="3184"/>
      <c r="AQ146" s="3184"/>
      <c r="AR146" s="3184"/>
    </row>
    <row s="2982" customFormat="1" customHeight="1" ht="17.25">
      <c r="A147" s="377"/>
      <c r="C147" s="376"/>
      <c r="D147" s="2191"/>
      <c r="E147" s="2199"/>
      <c r="F147" s="2202"/>
      <c r="G147" s="3159"/>
      <c r="H147" s="3171"/>
      <c r="I147" s="3171"/>
      <c r="J147" s="3172"/>
      <c r="K147" s="3174"/>
      <c r="L147" s="3209"/>
      <c r="M147" s="3210"/>
      <c r="N147" s="3211" t="s">
        <v>368</v>
      </c>
      <c r="O147" s="3212"/>
      <c r="P147" s="3213"/>
      <c r="Q147" s="3214"/>
      <c r="R147" s="3215"/>
      <c r="S147" s="3216"/>
      <c r="T147" s="3217"/>
      <c r="U147" s="3218"/>
      <c r="V147" s="3219"/>
      <c r="W147" s="3220"/>
      <c r="Y147" s="1315"/>
      <c r="Z147" s="1315"/>
      <c r="AA147" s="1315"/>
      <c r="AB147" s="1315"/>
      <c r="AC147" s="1315"/>
      <c r="AD147" s="1315"/>
      <c r="AE147" s="1315"/>
      <c r="AF147" s="1315"/>
      <c r="AG147" s="1315"/>
      <c r="AH147" s="1315"/>
      <c r="AI147" s="1315"/>
      <c r="AJ147" s="1315"/>
      <c r="AK147" s="1315"/>
      <c r="AL147" s="1315"/>
      <c r="AM147" s="1315"/>
      <c r="AN147" s="1315"/>
      <c r="AO147" s="1315"/>
      <c r="AP147" s="1315"/>
      <c r="AQ147" s="1315"/>
      <c r="AR147" s="1523">
        <v>0</v>
      </c>
    </row>
    <row s="2982" customFormat="1" customHeight="1" ht="17.25">
      <c r="A148" s="377"/>
      <c r="C148" s="376"/>
      <c r="D148" s="2192"/>
      <c r="E148" s="2200"/>
      <c r="F148" s="2203"/>
      <c r="G148" s="3221"/>
      <c r="H148" s="3222"/>
      <c r="I148" s="3223"/>
      <c r="J148" s="3224" t="s">
        <v>369</v>
      </c>
      <c r="K148" s="3225"/>
      <c r="L148" s="3226"/>
      <c r="M148" s="3227"/>
      <c r="N148" s="3228"/>
      <c r="O148" s="3229"/>
      <c r="P148" s="3230"/>
      <c r="Q148" s="3231"/>
      <c r="R148" s="3232"/>
      <c r="S148" s="3233"/>
      <c r="T148" s="3234"/>
      <c r="U148" s="3235"/>
      <c r="V148" s="3236"/>
      <c r="W148" s="3237"/>
      <c r="Y148" s="1315"/>
      <c r="Z148" s="1315"/>
      <c r="AA148" s="1315"/>
      <c r="AB148" s="1315"/>
      <c r="AC148" s="1315"/>
      <c r="AD148" s="1315"/>
      <c r="AE148" s="1315"/>
      <c r="AF148" s="1315"/>
      <c r="AG148" s="1315"/>
      <c r="AH148" s="1315"/>
      <c r="AI148" s="1315"/>
      <c r="AJ148" s="1315"/>
      <c r="AK148" s="1315"/>
      <c r="AL148" s="1315"/>
      <c r="AM148" s="1315"/>
      <c r="AN148" s="1315"/>
      <c r="AO148" s="1315"/>
      <c r="AP148" s="1315"/>
      <c r="AQ148" s="1315"/>
      <c r="AR148" s="1523">
        <v>0</v>
      </c>
    </row>
    <row s="2982" customFormat="1" customHeight="1" ht="17.25">
      <c r="A149" s="377"/>
      <c r="C149" s="265"/>
      <c r="D149" s="2191">
        <v>2</v>
      </c>
      <c r="E149" s="2199" t="s">
        <v>370</v>
      </c>
      <c r="F149" s="2201" t="s">
        <v>19</v>
      </c>
      <c r="G149" s="2199"/>
      <c r="H149" s="2204"/>
      <c r="I149" s="2206"/>
      <c r="J149" s="2208"/>
      <c r="K149" s="2193"/>
      <c r="L149" s="2193"/>
      <c r="M149" s="2193"/>
      <c r="N149" s="2195"/>
      <c r="O149" s="2193"/>
      <c r="P149" s="2193"/>
      <c r="Q149" s="2193"/>
      <c r="R149" s="2198"/>
      <c r="S149" s="2193"/>
      <c r="T149" s="1526"/>
      <c r="U149" s="1526"/>
      <c r="V149" s="1528"/>
      <c r="W149" s="1352"/>
      <c r="X149" s="1323"/>
      <c r="Y149" s="1323"/>
      <c r="Z149" s="1323"/>
      <c r="AA149" s="1323"/>
      <c r="AB149" s="1323"/>
      <c r="AC149" s="1323" t="s">
        <v>371</v>
      </c>
      <c r="AD149" s="1323" t="s">
        <v>372</v>
      </c>
      <c r="AE149" s="1323" t="s">
        <v>373</v>
      </c>
      <c r="AF149" s="1323" t="s">
        <v>374</v>
      </c>
      <c r="AG149" s="1323"/>
      <c r="AH149" s="1323" t="str">
        <f>IF($E$149=0,"",$E$149)</f>
        <v>Тариф на транспортировку горячей воды</v>
      </c>
      <c r="AI149" s="1323" t="str">
        <f>IF($G$149=0,"",$G$149)</f>
        <v/>
      </c>
      <c r="AJ149" s="1323" t="str">
        <f>IF($J$149=0,"",$J$149)</f>
        <v/>
      </c>
      <c r="AK149" s="1323" t="str">
        <f>IF($K$149="нет","без дифференциации",IF($N$149=0,"",$N$149))</f>
        <v/>
      </c>
      <c r="AL149" s="1323" t="str">
        <f>IF($O$149="нет","без дифференциации",IF($R$149=0,"",$R$149))</f>
        <v/>
      </c>
      <c r="AM149" s="1323" t="str">
        <f>IF($S$149="нет","без дифференциации",IF($V$149=0,"",$V$149))</f>
        <v/>
      </c>
      <c r="AN149" s="1828">
        <f>$I$149</f>
        <v>0</v>
      </c>
      <c r="AO149" s="1323" t="str">
        <f>$I$149&amp;"."&amp;$M$149</f>
        <v>.</v>
      </c>
      <c r="AP149" s="1315" t="str">
        <f>$I$149&amp;"."&amp;$M$149&amp;"."&amp;$Q$149</f>
        <v>..</v>
      </c>
      <c r="AQ149" s="1315" t="str">
        <f>$I$149&amp;"."&amp;$M$149&amp;"."&amp;$Q$149&amp;"."&amp;$U$149</f>
        <v>...</v>
      </c>
      <c r="AR149" s="1523">
        <v>0</v>
      </c>
    </row>
    <row s="2982" customFormat="1" customHeight="1" ht="17.25">
      <c r="A150" s="377"/>
      <c r="C150" s="376"/>
      <c r="D150" s="2191"/>
      <c r="E150" s="2199"/>
      <c r="F150" s="2202"/>
      <c r="G150" s="2199"/>
      <c r="H150" s="2205"/>
      <c r="I150" s="2207"/>
      <c r="J150" s="2209"/>
      <c r="K150" s="2194"/>
      <c r="L150" s="2194"/>
      <c r="M150" s="2194"/>
      <c r="N150" s="2196"/>
      <c r="O150" s="2194"/>
      <c r="P150" s="2194"/>
      <c r="Q150" s="2194"/>
      <c r="R150" s="2197"/>
      <c r="S150" s="2194"/>
      <c r="T150" s="1353"/>
      <c r="U150" s="1353"/>
      <c r="V150" s="1353"/>
      <c r="W150" s="1354"/>
      <c r="X150" s="1315"/>
      <c r="Y150" s="1315"/>
      <c r="Z150" s="1315"/>
      <c r="AA150" s="1315"/>
      <c r="AB150" s="1315"/>
      <c r="AC150" s="1315"/>
      <c r="AD150" s="1315"/>
      <c r="AE150" s="1315"/>
      <c r="AF150" s="1315"/>
      <c r="AG150" s="1315"/>
      <c r="AH150" s="1315"/>
      <c r="AI150" s="1315"/>
      <c r="AJ150" s="1315"/>
      <c r="AK150" s="1315"/>
      <c r="AL150" s="1315"/>
      <c r="AM150" s="1315"/>
      <c r="AN150" s="1315"/>
      <c r="AO150" s="1315"/>
      <c r="AP150" s="1315"/>
      <c r="AQ150" s="1315"/>
      <c r="AR150" s="1523">
        <v>0</v>
      </c>
    </row>
    <row s="2982" customFormat="1" customHeight="1" ht="17.25">
      <c r="A151" s="377"/>
      <c r="C151" s="376"/>
      <c r="D151" s="2192"/>
      <c r="E151" s="2200"/>
      <c r="F151" s="2202"/>
      <c r="G151" s="2200"/>
      <c r="H151" s="2205"/>
      <c r="I151" s="2207"/>
      <c r="J151" s="2210"/>
      <c r="K151" s="2194"/>
      <c r="L151" s="2194"/>
      <c r="M151" s="2194"/>
      <c r="N151" s="2197"/>
      <c r="O151" s="2194"/>
      <c r="P151" s="1527"/>
      <c r="Q151" s="1353"/>
      <c r="R151" s="1353"/>
      <c r="S151" s="385"/>
      <c r="T151" s="385"/>
      <c r="U151" s="385"/>
      <c r="V151" s="385"/>
      <c r="W151" s="1354"/>
      <c r="X151" s="1315"/>
      <c r="Y151" s="1315"/>
      <c r="Z151" s="1315"/>
      <c r="AA151" s="1315"/>
      <c r="AB151" s="1315"/>
      <c r="AC151" s="1315"/>
      <c r="AD151" s="1315"/>
      <c r="AE151" s="1315"/>
      <c r="AF151" s="1315"/>
      <c r="AG151" s="1315"/>
      <c r="AH151" s="1315"/>
      <c r="AI151" s="1315"/>
      <c r="AJ151" s="1315"/>
      <c r="AK151" s="1315"/>
      <c r="AL151" s="1315"/>
      <c r="AM151" s="1315"/>
      <c r="AN151" s="1315"/>
      <c r="AO151" s="1315"/>
      <c r="AP151" s="1315"/>
      <c r="AQ151" s="1315"/>
      <c r="AR151" s="1523">
        <v>0</v>
      </c>
    </row>
    <row s="2982" customFormat="1" customHeight="1" ht="17.25">
      <c r="A152" s="377"/>
      <c r="C152" s="376"/>
      <c r="D152" s="2192"/>
      <c r="E152" s="2200"/>
      <c r="F152" s="2202"/>
      <c r="G152" s="2200"/>
      <c r="H152" s="2205"/>
      <c r="I152" s="2207"/>
      <c r="J152" s="2210"/>
      <c r="K152" s="2194"/>
      <c r="L152" s="1353"/>
      <c r="M152" s="1353"/>
      <c r="N152" s="1353"/>
      <c r="O152" s="1353"/>
      <c r="P152" s="1353"/>
      <c r="Q152" s="1353"/>
      <c r="R152" s="1353"/>
      <c r="S152" s="385"/>
      <c r="T152" s="385"/>
      <c r="U152" s="385"/>
      <c r="V152" s="385"/>
      <c r="W152" s="1354"/>
      <c r="X152" s="1315"/>
      <c r="Y152" s="1315"/>
      <c r="Z152" s="1315"/>
      <c r="AA152" s="1315"/>
      <c r="AB152" s="1315"/>
      <c r="AC152" s="1315"/>
      <c r="AD152" s="1315"/>
      <c r="AE152" s="1315"/>
      <c r="AF152" s="1315"/>
      <c r="AG152" s="1315"/>
      <c r="AH152" s="1315"/>
      <c r="AI152" s="1315"/>
      <c r="AJ152" s="1315"/>
      <c r="AK152" s="1315"/>
      <c r="AL152" s="1315"/>
      <c r="AM152" s="1315"/>
      <c r="AN152" s="1315"/>
      <c r="AO152" s="1315"/>
      <c r="AP152" s="1315"/>
      <c r="AQ152" s="1315"/>
      <c r="AR152" s="1523">
        <v>0</v>
      </c>
    </row>
    <row s="2982" customFormat="1" customHeight="1" ht="17.25">
      <c r="A153" s="377"/>
      <c r="C153" s="376"/>
      <c r="D153" s="2192"/>
      <c r="E153" s="2200"/>
      <c r="F153" s="2203"/>
      <c r="G153" s="2200"/>
      <c r="H153" s="1355"/>
      <c r="I153" s="1356"/>
      <c r="J153" s="1356"/>
      <c r="K153" s="1356"/>
      <c r="L153" s="1356"/>
      <c r="M153" s="1356"/>
      <c r="N153" s="1356"/>
      <c r="O153" s="1356"/>
      <c r="P153" s="1356"/>
      <c r="Q153" s="1356"/>
      <c r="R153" s="1356"/>
      <c r="S153" s="1357"/>
      <c r="T153" s="1357"/>
      <c r="U153" s="1357"/>
      <c r="V153" s="1357"/>
      <c r="W153" s="1358"/>
      <c r="X153" s="1315"/>
      <c r="Y153" s="1315"/>
      <c r="Z153" s="1315"/>
      <c r="AA153" s="1315"/>
      <c r="AB153" s="1315"/>
      <c r="AC153" s="1315"/>
      <c r="AD153" s="1315"/>
      <c r="AE153" s="1315"/>
      <c r="AF153" s="1315"/>
      <c r="AG153" s="1315"/>
      <c r="AH153" s="1315"/>
      <c r="AI153" s="1315"/>
      <c r="AJ153" s="1315"/>
      <c r="AK153" s="1315"/>
      <c r="AL153" s="1315"/>
      <c r="AM153" s="1315"/>
      <c r="AN153" s="1315"/>
      <c r="AO153" s="1315"/>
      <c r="AP153" s="1315"/>
      <c r="AQ153" s="1315"/>
      <c r="AR153" s="1523">
        <v>0</v>
      </c>
    </row>
    <row s="2982" customFormat="1" customHeight="1" ht="17.25">
      <c r="A154" s="377"/>
      <c r="C154" s="265"/>
      <c r="D154" s="2191">
        <v>3</v>
      </c>
      <c r="E154" s="2199" t="s">
        <v>375</v>
      </c>
      <c r="F154" s="2201" t="s">
        <v>19</v>
      </c>
      <c r="G154" s="2199"/>
      <c r="H154" s="2204"/>
      <c r="I154" s="2206"/>
      <c r="J154" s="2208"/>
      <c r="K154" s="2193"/>
      <c r="L154" s="2193"/>
      <c r="M154" s="2193"/>
      <c r="N154" s="2195"/>
      <c r="O154" s="2193"/>
      <c r="P154" s="2193"/>
      <c r="Q154" s="2193"/>
      <c r="R154" s="2198"/>
      <c r="S154" s="2193"/>
      <c r="T154" s="1999"/>
      <c r="U154" s="1999"/>
      <c r="V154" s="2001"/>
      <c r="W154" s="1352"/>
      <c r="X154" s="1323"/>
      <c r="Y154" s="1323"/>
      <c r="Z154" s="1323"/>
      <c r="AA154" s="1323"/>
      <c r="AB154" s="1323"/>
      <c r="AC154" s="1323" t="s">
        <v>376</v>
      </c>
      <c r="AD154" s="1323" t="s">
        <v>377</v>
      </c>
      <c r="AE154" s="1323" t="s">
        <v>378</v>
      </c>
      <c r="AF154" s="1323" t="s">
        <v>379</v>
      </c>
      <c r="AG154" s="1323"/>
      <c r="AH154" s="1323" t="str">
        <f>IF($E$154=0,"",$E$154)</f>
        <v>Тариф на подключение (технологическое присоединение) к централизованной системе горячего водоснабжения</v>
      </c>
      <c r="AI154" s="1323" t="str">
        <f>IF($G$154=0,"",$G$154)</f>
        <v/>
      </c>
      <c r="AJ154" s="1323" t="str">
        <f>IF($J$154=0,"",$J$154)</f>
        <v/>
      </c>
      <c r="AK154" s="1323" t="str">
        <f>IF($K$154="нет","без дифференциации",IF($N$154=0,"",$N$154))</f>
        <v/>
      </c>
      <c r="AL154" s="1323" t="str">
        <f>IF($O$154="нет","без дифференциации",IF($R$154=0,"",$R$154))</f>
        <v/>
      </c>
      <c r="AM154" s="1323" t="str">
        <f>IF($S$154="нет","без дифференциации",IF($V$154=0,"",$V$154))</f>
        <v/>
      </c>
      <c r="AN154" s="1828">
        <f>$I$154</f>
        <v>0</v>
      </c>
      <c r="AO154" s="1323" t="str">
        <f>$I$154&amp;"."&amp;$M$154</f>
        <v>.</v>
      </c>
      <c r="AP154" s="1322" t="str">
        <f>$I$154&amp;"."&amp;$M$154&amp;"."&amp;$Q$154</f>
        <v>..</v>
      </c>
      <c r="AQ154" s="1322" t="str">
        <f>$I$154&amp;"."&amp;$M$154&amp;"."&amp;$Q$154&amp;"."&amp;$U$154</f>
        <v>...</v>
      </c>
      <c r="AR154" s="1523">
        <v>0</v>
      </c>
    </row>
    <row s="2982" customFormat="1" customHeight="1" ht="17.25">
      <c r="A155" s="377"/>
      <c r="C155" s="376"/>
      <c r="D155" s="2191"/>
      <c r="E155" s="2199"/>
      <c r="F155" s="2202"/>
      <c r="G155" s="2199"/>
      <c r="H155" s="2205"/>
      <c r="I155" s="2207"/>
      <c r="J155" s="2209"/>
      <c r="K155" s="2194"/>
      <c r="L155" s="2194"/>
      <c r="M155" s="2194"/>
      <c r="N155" s="2196"/>
      <c r="O155" s="2194"/>
      <c r="P155" s="2194"/>
      <c r="Q155" s="2194"/>
      <c r="R155" s="2197"/>
      <c r="S155" s="2194"/>
      <c r="T155" s="2004"/>
      <c r="U155" s="2004"/>
      <c r="V155" s="2004"/>
      <c r="W155" s="2005"/>
      <c r="X155" s="1322"/>
      <c r="Y155" s="1322"/>
      <c r="Z155" s="1322"/>
      <c r="AA155" s="1322"/>
      <c r="AB155" s="1322"/>
      <c r="AC155" s="1322"/>
      <c r="AD155" s="1322"/>
      <c r="AE155" s="1322"/>
      <c r="AF155" s="1322"/>
      <c r="AG155" s="1322"/>
      <c r="AH155" s="1322"/>
      <c r="AI155" s="1322"/>
      <c r="AJ155" s="1322"/>
      <c r="AK155" s="1322"/>
      <c r="AL155" s="1322"/>
      <c r="AM155" s="1322"/>
      <c r="AN155" s="1322"/>
      <c r="AO155" s="1322"/>
      <c r="AP155" s="1322"/>
      <c r="AQ155" s="1322"/>
      <c r="AR155" s="1523">
        <v>0</v>
      </c>
    </row>
    <row s="2982" customFormat="1" customHeight="1" ht="17.25">
      <c r="A156" s="377"/>
      <c r="C156" s="376"/>
      <c r="D156" s="2192"/>
      <c r="E156" s="2200"/>
      <c r="F156" s="2202"/>
      <c r="G156" s="2200"/>
      <c r="H156" s="2205"/>
      <c r="I156" s="2207"/>
      <c r="J156" s="2210"/>
      <c r="K156" s="2194"/>
      <c r="L156" s="2194"/>
      <c r="M156" s="2194"/>
      <c r="N156" s="2197"/>
      <c r="O156" s="2194"/>
      <c r="P156" s="2000"/>
      <c r="Q156" s="2004"/>
      <c r="R156" s="2004"/>
      <c r="S156" s="385"/>
      <c r="T156" s="385"/>
      <c r="U156" s="385"/>
      <c r="V156" s="385"/>
      <c r="W156" s="2005"/>
      <c r="X156" s="1322"/>
      <c r="Y156" s="1322"/>
      <c r="Z156" s="1322"/>
      <c r="AA156" s="1322"/>
      <c r="AB156" s="1322"/>
      <c r="AC156" s="1322"/>
      <c r="AD156" s="1322"/>
      <c r="AE156" s="1322"/>
      <c r="AF156" s="1322"/>
      <c r="AG156" s="1322"/>
      <c r="AH156" s="1322"/>
      <c r="AI156" s="1322"/>
      <c r="AJ156" s="1322"/>
      <c r="AK156" s="1322"/>
      <c r="AL156" s="1322"/>
      <c r="AM156" s="1322"/>
      <c r="AN156" s="1322"/>
      <c r="AO156" s="1322"/>
      <c r="AP156" s="1322"/>
      <c r="AQ156" s="1322"/>
      <c r="AR156" s="1523">
        <v>0</v>
      </c>
    </row>
    <row s="2982" customFormat="1" customHeight="1" ht="17.25">
      <c r="A157" s="377"/>
      <c r="C157" s="376"/>
      <c r="D157" s="2192"/>
      <c r="E157" s="2200"/>
      <c r="F157" s="2202"/>
      <c r="G157" s="2200"/>
      <c r="H157" s="2205"/>
      <c r="I157" s="2207"/>
      <c r="J157" s="2210"/>
      <c r="K157" s="2194"/>
      <c r="L157" s="2004"/>
      <c r="M157" s="2004"/>
      <c r="N157" s="2004"/>
      <c r="O157" s="2004"/>
      <c r="P157" s="2004"/>
      <c r="Q157" s="2004"/>
      <c r="R157" s="2004"/>
      <c r="S157" s="385"/>
      <c r="T157" s="385"/>
      <c r="U157" s="385"/>
      <c r="V157" s="385"/>
      <c r="W157" s="2005"/>
      <c r="X157" s="1322"/>
      <c r="Y157" s="1322"/>
      <c r="Z157" s="1322"/>
      <c r="AA157" s="1322"/>
      <c r="AB157" s="1322"/>
      <c r="AC157" s="1322"/>
      <c r="AD157" s="1322"/>
      <c r="AE157" s="1322"/>
      <c r="AF157" s="1322"/>
      <c r="AG157" s="1322"/>
      <c r="AH157" s="1322"/>
      <c r="AI157" s="1322"/>
      <c r="AJ157" s="1322"/>
      <c r="AK157" s="1322"/>
      <c r="AL157" s="1322"/>
      <c r="AM157" s="1322"/>
      <c r="AN157" s="1322"/>
      <c r="AO157" s="1322"/>
      <c r="AP157" s="1322"/>
      <c r="AQ157" s="1322"/>
      <c r="AR157" s="1523">
        <v>0</v>
      </c>
    </row>
    <row s="2982" customFormat="1" customHeight="1" ht="17.25">
      <c r="A158" s="377"/>
      <c r="C158" s="376"/>
      <c r="D158" s="2192"/>
      <c r="E158" s="2200"/>
      <c r="F158" s="2203"/>
      <c r="G158" s="2200"/>
      <c r="H158" s="1355"/>
      <c r="I158" s="2002"/>
      <c r="J158" s="2002"/>
      <c r="K158" s="2002"/>
      <c r="L158" s="2002"/>
      <c r="M158" s="2002"/>
      <c r="N158" s="2002"/>
      <c r="O158" s="2002"/>
      <c r="P158" s="2002"/>
      <c r="Q158" s="2002"/>
      <c r="R158" s="2002"/>
      <c r="S158" s="1357"/>
      <c r="T158" s="1357"/>
      <c r="U158" s="1357"/>
      <c r="V158" s="1357"/>
      <c r="W158" s="2003"/>
      <c r="X158" s="1322"/>
      <c r="Y158" s="1322"/>
      <c r="Z158" s="1322"/>
      <c r="AA158" s="1322"/>
      <c r="AB158" s="1322"/>
      <c r="AC158" s="1322"/>
      <c r="AD158" s="1322"/>
      <c r="AE158" s="1322"/>
      <c r="AF158" s="1322"/>
      <c r="AG158" s="1322"/>
      <c r="AH158" s="1322"/>
      <c r="AI158" s="1322"/>
      <c r="AJ158" s="1322"/>
      <c r="AK158" s="1322"/>
      <c r="AL158" s="1322"/>
      <c r="AM158" s="1322"/>
      <c r="AN158" s="1322"/>
      <c r="AO158" s="1322"/>
      <c r="AP158" s="1322"/>
      <c r="AQ158" s="1322"/>
      <c r="AR158" s="1523">
        <v>0</v>
      </c>
    </row>
    <row s="2982" customFormat="1" customHeight="1" ht="11.25" hidden="1">
      <c r="A159" s="333"/>
      <c r="B159" s="333"/>
      <c r="Y159" s="1315"/>
      <c r="Z159" s="1315"/>
      <c r="AA159" s="1315"/>
      <c r="AB159" s="1315"/>
      <c r="AC159" s="1315"/>
      <c r="AD159" s="1315"/>
      <c r="AE159" s="1315"/>
      <c r="AF159" s="1315"/>
      <c r="AG159" s="1315"/>
      <c r="AH159" s="1315"/>
      <c r="AI159" s="1315"/>
      <c r="AJ159" s="1315"/>
      <c r="AK159" s="1315"/>
      <c r="AL159" s="1315"/>
      <c r="AM159" s="1315"/>
      <c r="AN159" s="1315"/>
      <c r="AO159" s="1315"/>
      <c r="AP159" s="1315"/>
      <c r="AQ159" s="1315"/>
      <c r="AR159" s="1523">
        <v>0</v>
      </c>
    </row>
    <row s="2982" customFormat="1" customHeight="1" ht="17.25" hidden="1">
      <c r="A160" s="377"/>
      <c r="C160" s="265"/>
      <c r="D160" s="2191">
        <v>1</v>
      </c>
      <c r="E160" s="2199" t="s">
        <v>380</v>
      </c>
      <c r="F160" s="2201" t="s">
        <v>19</v>
      </c>
      <c r="G160" s="2199"/>
      <c r="H160" s="2204"/>
      <c r="I160" s="2206"/>
      <c r="J160" s="2208"/>
      <c r="K160" s="2193"/>
      <c r="L160" s="2193"/>
      <c r="M160" s="2193"/>
      <c r="N160" s="2195"/>
      <c r="O160" s="2193"/>
      <c r="P160" s="2193"/>
      <c r="Q160" s="2193"/>
      <c r="R160" s="2198"/>
      <c r="S160" s="2193"/>
      <c r="T160" s="1526"/>
      <c r="U160" s="1526"/>
      <c r="V160" s="1528"/>
      <c r="W160" s="1352"/>
      <c r="Y160" s="1323"/>
      <c r="Z160" s="1323"/>
      <c r="AA160" s="1323"/>
      <c r="AB160" s="1323"/>
      <c r="AC160" s="1323" t="s">
        <v>381</v>
      </c>
      <c r="AD160" s="1323" t="s">
        <v>382</v>
      </c>
      <c r="AE160" s="1323" t="s">
        <v>383</v>
      </c>
      <c r="AF160" s="1323" t="s">
        <v>384</v>
      </c>
      <c r="AG160" s="1323"/>
      <c r="AH160" s="1323" t="str">
        <f>IF($E$160=0,"",$E$160)</f>
        <v>Тариф на водоотведение</v>
      </c>
      <c r="AI160" s="1323" t="str">
        <f>IF($G$160=0,"",$G$160)</f>
        <v/>
      </c>
      <c r="AJ160" s="1323" t="str">
        <f>IF($J$160=0,"",$J$160)</f>
        <v/>
      </c>
      <c r="AK160" s="1323" t="str">
        <f>IF($K$160="нет","без дифференциации",IF($N$160=0,"",$N$160))</f>
        <v/>
      </c>
      <c r="AL160" s="1323" t="str">
        <f>IF($O$160="нет","без дифференциации",IF($R$160=0,"",$R$160))</f>
        <v/>
      </c>
      <c r="AM160" s="1323" t="str">
        <f>IF($S$160="нет","без дифференциации",IF($V$160=0,"",$V$160))</f>
        <v/>
      </c>
      <c r="AN160" s="1323">
        <f>$I$160</f>
        <v>0</v>
      </c>
      <c r="AO160" s="1323" t="str">
        <f>$I$160&amp;"."&amp;$M$160</f>
        <v>.</v>
      </c>
      <c r="AP160" s="1323" t="str">
        <f>$I$160&amp;"."&amp;$M$160&amp;"."&amp;$Q$160</f>
        <v>..</v>
      </c>
      <c r="AQ160" s="1323" t="str">
        <f>$I$160&amp;"."&amp;$M$160&amp;"."&amp;$Q$160&amp;"."&amp;$U$160</f>
        <v>...</v>
      </c>
      <c r="AR160" s="1523">
        <v>0</v>
      </c>
    </row>
    <row s="2982" customFormat="1" customHeight="1" ht="17.25" hidden="1">
      <c r="A161" s="377"/>
      <c r="C161" s="376"/>
      <c r="D161" s="2191"/>
      <c r="E161" s="2199"/>
      <c r="F161" s="2202"/>
      <c r="G161" s="2199"/>
      <c r="H161" s="2205"/>
      <c r="I161" s="2207"/>
      <c r="J161" s="2209"/>
      <c r="K161" s="2194"/>
      <c r="L161" s="2194"/>
      <c r="M161" s="2194"/>
      <c r="N161" s="2196"/>
      <c r="O161" s="2194"/>
      <c r="P161" s="2194"/>
      <c r="Q161" s="2194"/>
      <c r="R161" s="2197"/>
      <c r="S161" s="2194"/>
      <c r="T161" s="1353"/>
      <c r="U161" s="1353"/>
      <c r="V161" s="1353"/>
      <c r="W161" s="1354"/>
      <c r="Y161" s="1315"/>
      <c r="Z161" s="1315"/>
      <c r="AA161" s="1315"/>
      <c r="AB161" s="1315"/>
      <c r="AC161" s="1315"/>
      <c r="AD161" s="1315"/>
      <c r="AE161" s="1315"/>
      <c r="AF161" s="1315"/>
      <c r="AG161" s="1315"/>
      <c r="AH161" s="1315"/>
      <c r="AI161" s="1315"/>
      <c r="AJ161" s="1315"/>
      <c r="AK161" s="1315"/>
      <c r="AL161" s="1315"/>
      <c r="AM161" s="1315"/>
      <c r="AN161" s="1315"/>
      <c r="AO161" s="1315"/>
      <c r="AP161" s="1315"/>
      <c r="AQ161" s="1315"/>
      <c r="AR161" s="1523">
        <v>0</v>
      </c>
    </row>
    <row s="2982" customFormat="1" customHeight="1" ht="17.25" hidden="1">
      <c r="A162" s="377"/>
      <c r="C162" s="265"/>
      <c r="D162" s="2191"/>
      <c r="E162" s="2199"/>
      <c r="F162" s="2202"/>
      <c r="G162" s="2199"/>
      <c r="H162" s="2205"/>
      <c r="I162" s="2207"/>
      <c r="J162" s="2210"/>
      <c r="K162" s="2194"/>
      <c r="L162" s="2194"/>
      <c r="M162" s="2194"/>
      <c r="N162" s="2197"/>
      <c r="O162" s="2194"/>
      <c r="P162" s="1527"/>
      <c r="Q162" s="1353"/>
      <c r="R162" s="1353"/>
      <c r="S162" s="385"/>
      <c r="T162" s="385"/>
      <c r="U162" s="385"/>
      <c r="V162" s="385"/>
      <c r="W162" s="1354"/>
      <c r="Y162" s="1323"/>
      <c r="Z162" s="1323"/>
      <c r="AA162" s="1323"/>
      <c r="AB162" s="1323"/>
      <c r="AC162" s="1323"/>
      <c r="AD162" s="1323"/>
      <c r="AE162" s="1323"/>
      <c r="AF162" s="1323"/>
      <c r="AG162" s="1323"/>
      <c r="AH162" s="1323"/>
      <c r="AI162" s="1323"/>
      <c r="AJ162" s="1323"/>
      <c r="AK162" s="1323"/>
      <c r="AL162" s="1323"/>
      <c r="AM162" s="1323"/>
      <c r="AN162" s="1323"/>
      <c r="AO162" s="1323"/>
      <c r="AP162" s="1323"/>
      <c r="AQ162" s="1323"/>
      <c r="AR162" s="1523">
        <v>0</v>
      </c>
    </row>
    <row s="2982" customFormat="1" customHeight="1" ht="17.25" hidden="1">
      <c r="A163" s="377"/>
      <c r="C163" s="376"/>
      <c r="D163" s="2191"/>
      <c r="E163" s="2199"/>
      <c r="F163" s="2202"/>
      <c r="G163" s="2199"/>
      <c r="H163" s="2205"/>
      <c r="I163" s="2207"/>
      <c r="J163" s="2210"/>
      <c r="K163" s="2194"/>
      <c r="L163" s="1353"/>
      <c r="M163" s="1353"/>
      <c r="N163" s="1353"/>
      <c r="O163" s="1353"/>
      <c r="P163" s="1353"/>
      <c r="Q163" s="1353"/>
      <c r="R163" s="1353"/>
      <c r="S163" s="385"/>
      <c r="T163" s="385"/>
      <c r="U163" s="385"/>
      <c r="V163" s="385"/>
      <c r="W163" s="1354"/>
      <c r="Y163" s="1315"/>
      <c r="Z163" s="1315"/>
      <c r="AA163" s="1315"/>
      <c r="AB163" s="1315"/>
      <c r="AC163" s="1315"/>
      <c r="AD163" s="1315"/>
      <c r="AE163" s="1315"/>
      <c r="AF163" s="1315"/>
      <c r="AG163" s="1315"/>
      <c r="AH163" s="1315"/>
      <c r="AI163" s="1315"/>
      <c r="AJ163" s="1315"/>
      <c r="AK163" s="1315"/>
      <c r="AL163" s="1315"/>
      <c r="AM163" s="1315"/>
      <c r="AN163" s="1315"/>
      <c r="AO163" s="1315"/>
      <c r="AP163" s="1315"/>
      <c r="AQ163" s="1315"/>
      <c r="AR163" s="1523">
        <v>0</v>
      </c>
    </row>
    <row s="2982" customFormat="1" customHeight="1" ht="17.25" hidden="1">
      <c r="A164" s="377"/>
      <c r="C164" s="376"/>
      <c r="D164" s="2192"/>
      <c r="E164" s="2200"/>
      <c r="F164" s="2203"/>
      <c r="G164" s="2200"/>
      <c r="H164" s="1355"/>
      <c r="I164" s="1356"/>
      <c r="J164" s="1356"/>
      <c r="K164" s="1356"/>
      <c r="L164" s="1356"/>
      <c r="M164" s="1356"/>
      <c r="N164" s="1356"/>
      <c r="O164" s="1356"/>
      <c r="P164" s="1356"/>
      <c r="Q164" s="1356"/>
      <c r="R164" s="1356"/>
      <c r="S164" s="1357"/>
      <c r="T164" s="1357"/>
      <c r="U164" s="1357"/>
      <c r="V164" s="1357"/>
      <c r="W164" s="1358"/>
      <c r="Y164" s="1315"/>
      <c r="Z164" s="1315"/>
      <c r="AA164" s="1315"/>
      <c r="AB164" s="1315"/>
      <c r="AC164" s="1315"/>
      <c r="AD164" s="1315"/>
      <c r="AE164" s="1315"/>
      <c r="AF164" s="1315"/>
      <c r="AG164" s="1315"/>
      <c r="AH164" s="1315"/>
      <c r="AI164" s="1315"/>
      <c r="AJ164" s="1315"/>
      <c r="AK164" s="1315"/>
      <c r="AL164" s="1315"/>
      <c r="AM164" s="1315"/>
      <c r="AN164" s="1315"/>
      <c r="AO164" s="1315"/>
      <c r="AP164" s="1315"/>
      <c r="AQ164" s="1315"/>
      <c r="AR164" s="1523">
        <v>0</v>
      </c>
    </row>
    <row s="2982" customFormat="1" customHeight="1" ht="17.25" hidden="1">
      <c r="A165" s="377"/>
      <c r="C165" s="265"/>
      <c r="D165" s="2191">
        <v>2</v>
      </c>
      <c r="E165" s="2199" t="s">
        <v>385</v>
      </c>
      <c r="F165" s="2201" t="s">
        <v>19</v>
      </c>
      <c r="G165" s="2199"/>
      <c r="H165" s="2204"/>
      <c r="I165" s="2206"/>
      <c r="J165" s="2208"/>
      <c r="K165" s="2193"/>
      <c r="L165" s="2193"/>
      <c r="M165" s="2193"/>
      <c r="N165" s="2195"/>
      <c r="O165" s="2193"/>
      <c r="P165" s="2193"/>
      <c r="Q165" s="2193"/>
      <c r="R165" s="2198"/>
      <c r="S165" s="2193"/>
      <c r="T165" s="1526"/>
      <c r="U165" s="1526"/>
      <c r="V165" s="1528"/>
      <c r="W165" s="1352"/>
      <c r="X165" s="1323"/>
      <c r="Y165" s="1323"/>
      <c r="Z165" s="1323"/>
      <c r="AA165" s="1323"/>
      <c r="AB165" s="1323"/>
      <c r="AC165" s="1323" t="s">
        <v>386</v>
      </c>
      <c r="AD165" s="1323" t="s">
        <v>387</v>
      </c>
      <c r="AE165" s="1323" t="s">
        <v>388</v>
      </c>
      <c r="AF165" s="1323" t="s">
        <v>389</v>
      </c>
      <c r="AG165" s="1323"/>
      <c r="AH165" s="1323" t="str">
        <f>IF($E$165=0,"",$E$165)</f>
        <v>Тариф на транспортировку сточных вод</v>
      </c>
      <c r="AI165" s="1323" t="str">
        <f>IF($G$165=0,"",$G$165)</f>
        <v/>
      </c>
      <c r="AJ165" s="1323" t="str">
        <f>IF($J$165=0,"",$J$165)</f>
        <v/>
      </c>
      <c r="AK165" s="1323" t="str">
        <f>IF($K$165="нет","без дифференциации",IF($N$165=0,"",$N$165))</f>
        <v/>
      </c>
      <c r="AL165" s="1323" t="str">
        <f>IF($O$165="нет","без дифференциации",IF($R$165=0,"",$R$165))</f>
        <v/>
      </c>
      <c r="AM165" s="1323" t="str">
        <f>IF($S$165="нет","без дифференциации",IF($V$165=0,"",$V$165))</f>
        <v/>
      </c>
      <c r="AN165" s="1828">
        <f>$I$165</f>
        <v>0</v>
      </c>
      <c r="AO165" s="1323" t="str">
        <f>$I$165&amp;"."&amp;$M$165</f>
        <v>.</v>
      </c>
      <c r="AP165" s="1315" t="str">
        <f>$I$165&amp;"."&amp;$M$165&amp;"."&amp;$Q$165</f>
        <v>..</v>
      </c>
      <c r="AQ165" s="1315" t="str">
        <f>$I$165&amp;"."&amp;$M$165&amp;"."&amp;$Q$165&amp;"."&amp;$U$165</f>
        <v>...</v>
      </c>
      <c r="AR165" s="1523">
        <v>0</v>
      </c>
    </row>
    <row s="2982" customFormat="1" customHeight="1" ht="17.25" hidden="1">
      <c r="A166" s="377"/>
      <c r="C166" s="376"/>
      <c r="D166" s="2191"/>
      <c r="E166" s="2199"/>
      <c r="F166" s="2202"/>
      <c r="G166" s="2199"/>
      <c r="H166" s="2205"/>
      <c r="I166" s="2207"/>
      <c r="J166" s="2209"/>
      <c r="K166" s="2194"/>
      <c r="L166" s="2194"/>
      <c r="M166" s="2194"/>
      <c r="N166" s="2196"/>
      <c r="O166" s="2194"/>
      <c r="P166" s="2194"/>
      <c r="Q166" s="2194"/>
      <c r="R166" s="2197"/>
      <c r="S166" s="2194"/>
      <c r="T166" s="1353"/>
      <c r="U166" s="1353"/>
      <c r="V166" s="1353"/>
      <c r="W166" s="1354"/>
      <c r="X166" s="1315"/>
      <c r="Y166" s="1315"/>
      <c r="Z166" s="1315"/>
      <c r="AA166" s="1315"/>
      <c r="AB166" s="1315"/>
      <c r="AC166" s="1315"/>
      <c r="AD166" s="1315"/>
      <c r="AE166" s="1315"/>
      <c r="AF166" s="1315"/>
      <c r="AG166" s="1315"/>
      <c r="AH166" s="1315"/>
      <c r="AI166" s="1315"/>
      <c r="AJ166" s="1315"/>
      <c r="AK166" s="1315"/>
      <c r="AL166" s="1315"/>
      <c r="AM166" s="1315"/>
      <c r="AN166" s="1315"/>
      <c r="AO166" s="1315"/>
      <c r="AP166" s="1315"/>
      <c r="AQ166" s="1315"/>
      <c r="AR166" s="1523">
        <v>0</v>
      </c>
    </row>
    <row s="2982" customFormat="1" customHeight="1" ht="17.25" hidden="1">
      <c r="A167" s="377"/>
      <c r="C167" s="376"/>
      <c r="D167" s="2192"/>
      <c r="E167" s="2200"/>
      <c r="F167" s="2202"/>
      <c r="G167" s="2200"/>
      <c r="H167" s="2205"/>
      <c r="I167" s="2207"/>
      <c r="J167" s="2210"/>
      <c r="K167" s="2194"/>
      <c r="L167" s="2194"/>
      <c r="M167" s="2194"/>
      <c r="N167" s="2197"/>
      <c r="O167" s="2194"/>
      <c r="P167" s="1527"/>
      <c r="Q167" s="1353"/>
      <c r="R167" s="1353"/>
      <c r="S167" s="385"/>
      <c r="T167" s="385"/>
      <c r="U167" s="385"/>
      <c r="V167" s="385"/>
      <c r="W167" s="1354"/>
      <c r="X167" s="1315"/>
      <c r="Y167" s="1315"/>
      <c r="Z167" s="1315"/>
      <c r="AA167" s="1315"/>
      <c r="AB167" s="1315"/>
      <c r="AC167" s="1315"/>
      <c r="AD167" s="1315"/>
      <c r="AE167" s="1315"/>
      <c r="AF167" s="1315"/>
      <c r="AG167" s="1315"/>
      <c r="AH167" s="1315"/>
      <c r="AI167" s="1315"/>
      <c r="AJ167" s="1315"/>
      <c r="AK167" s="1315"/>
      <c r="AL167" s="1315"/>
      <c r="AM167" s="1315"/>
      <c r="AN167" s="1315"/>
      <c r="AO167" s="1315"/>
      <c r="AP167" s="1315"/>
      <c r="AQ167" s="1315"/>
      <c r="AR167" s="1523">
        <v>0</v>
      </c>
    </row>
    <row s="2982" customFormat="1" customHeight="1" ht="17.25" hidden="1">
      <c r="A168" s="377"/>
      <c r="C168" s="376"/>
      <c r="D168" s="2192"/>
      <c r="E168" s="2200"/>
      <c r="F168" s="2202"/>
      <c r="G168" s="2200"/>
      <c r="H168" s="2205"/>
      <c r="I168" s="2207"/>
      <c r="J168" s="2210"/>
      <c r="K168" s="2194"/>
      <c r="L168" s="1353"/>
      <c r="M168" s="1353"/>
      <c r="N168" s="1353"/>
      <c r="O168" s="1353"/>
      <c r="P168" s="1353"/>
      <c r="Q168" s="1353"/>
      <c r="R168" s="1353"/>
      <c r="S168" s="385"/>
      <c r="T168" s="385"/>
      <c r="U168" s="385"/>
      <c r="V168" s="385"/>
      <c r="W168" s="1354"/>
      <c r="X168" s="1315"/>
      <c r="Y168" s="1315"/>
      <c r="Z168" s="1315"/>
      <c r="AA168" s="1315"/>
      <c r="AB168" s="1315"/>
      <c r="AC168" s="1315"/>
      <c r="AD168" s="1315"/>
      <c r="AE168" s="1315"/>
      <c r="AF168" s="1315"/>
      <c r="AG168" s="1315"/>
      <c r="AH168" s="1315"/>
      <c r="AI168" s="1315"/>
      <c r="AJ168" s="1315"/>
      <c r="AK168" s="1315"/>
      <c r="AL168" s="1315"/>
      <c r="AM168" s="1315"/>
      <c r="AN168" s="1315"/>
      <c r="AO168" s="1315"/>
      <c r="AP168" s="1315"/>
      <c r="AQ168" s="1315"/>
      <c r="AR168" s="1523">
        <v>0</v>
      </c>
    </row>
    <row s="2982" customFormat="1" customHeight="1" ht="17.25" hidden="1">
      <c r="A169" s="377"/>
      <c r="C169" s="376"/>
      <c r="D169" s="2192"/>
      <c r="E169" s="2200"/>
      <c r="F169" s="2203"/>
      <c r="G169" s="2200"/>
      <c r="H169" s="1355"/>
      <c r="I169" s="1356"/>
      <c r="J169" s="1356"/>
      <c r="K169" s="1356"/>
      <c r="L169" s="1356"/>
      <c r="M169" s="1356"/>
      <c r="N169" s="1356"/>
      <c r="O169" s="1356"/>
      <c r="P169" s="1356"/>
      <c r="Q169" s="1356"/>
      <c r="R169" s="1356"/>
      <c r="S169" s="1357"/>
      <c r="T169" s="1357"/>
      <c r="U169" s="1357"/>
      <c r="V169" s="1357"/>
      <c r="W169" s="1358"/>
      <c r="X169" s="1315"/>
      <c r="Y169" s="1315"/>
      <c r="Z169" s="1315"/>
      <c r="AA169" s="1315"/>
      <c r="AB169" s="1315"/>
      <c r="AC169" s="1315"/>
      <c r="AD169" s="1315"/>
      <c r="AE169" s="1315"/>
      <c r="AF169" s="1315"/>
      <c r="AG169" s="1315"/>
      <c r="AH169" s="1315"/>
      <c r="AI169" s="1315"/>
      <c r="AJ169" s="1315"/>
      <c r="AK169" s="1315"/>
      <c r="AL169" s="1315"/>
      <c r="AM169" s="1315"/>
      <c r="AN169" s="1315"/>
      <c r="AO169" s="1315"/>
      <c r="AP169" s="1315"/>
      <c r="AQ169" s="1315"/>
      <c r="AR169" s="1523">
        <v>0</v>
      </c>
    </row>
    <row s="2982" customFormat="1" customHeight="1" ht="17.25" hidden="1">
      <c r="A170" s="377"/>
      <c r="C170" s="265"/>
      <c r="D170" s="2191">
        <v>3</v>
      </c>
      <c r="E170" s="2199" t="s">
        <v>390</v>
      </c>
      <c r="F170" s="2201" t="s">
        <v>19</v>
      </c>
      <c r="G170" s="2199"/>
      <c r="H170" s="2204"/>
      <c r="I170" s="2206"/>
      <c r="J170" s="2208"/>
      <c r="K170" s="2193"/>
      <c r="L170" s="2193"/>
      <c r="M170" s="2193"/>
      <c r="N170" s="2195"/>
      <c r="O170" s="2193"/>
      <c r="P170" s="2193"/>
      <c r="Q170" s="2193"/>
      <c r="R170" s="2198"/>
      <c r="S170" s="2193"/>
      <c r="T170" s="1999"/>
      <c r="U170" s="1999"/>
      <c r="V170" s="2001"/>
      <c r="W170" s="1352"/>
      <c r="X170" s="1323"/>
      <c r="Y170" s="1323"/>
      <c r="Z170" s="1323"/>
      <c r="AA170" s="1323"/>
      <c r="AB170" s="1323"/>
      <c r="AC170" s="1323" t="s">
        <v>391</v>
      </c>
      <c r="AD170" s="1323" t="s">
        <v>392</v>
      </c>
      <c r="AE170" s="1323" t="s">
        <v>393</v>
      </c>
      <c r="AF170" s="1323" t="s">
        <v>394</v>
      </c>
      <c r="AG170" s="1323"/>
      <c r="AH170" s="1323" t="str">
        <f>IF($E$170=0,"",$E$170)</f>
        <v>Тариф на подключение (технологическое присоединение) к централизованной системе водоотведения</v>
      </c>
      <c r="AI170" s="1323" t="str">
        <f>IF($G$170=0,"",$G$170)</f>
        <v/>
      </c>
      <c r="AJ170" s="1323" t="str">
        <f>IF($J$170=0,"",$J$170)</f>
        <v/>
      </c>
      <c r="AK170" s="1323" t="str">
        <f>IF($K$170="нет","без дифференциации",IF($N$170=0,"",$N$170))</f>
        <v/>
      </c>
      <c r="AL170" s="1323" t="str">
        <f>IF($O$170="нет","без дифференциации",IF($R$170=0,"",$R$170))</f>
        <v/>
      </c>
      <c r="AM170" s="1323" t="str">
        <f>IF($S$170="нет","без дифференциации",IF($V$170=0,"",$V$170))</f>
        <v/>
      </c>
      <c r="AN170" s="1828">
        <f>$I$170</f>
        <v>0</v>
      </c>
      <c r="AO170" s="1323" t="str">
        <f>$I$170&amp;"."&amp;$M$170</f>
        <v>.</v>
      </c>
      <c r="AP170" s="1322" t="str">
        <f>$I$170&amp;"."&amp;$M$170&amp;"."&amp;$Q$170</f>
        <v>..</v>
      </c>
      <c r="AQ170" s="1322" t="str">
        <f>$I$170&amp;"."&amp;$M$170&amp;"."&amp;$Q$170&amp;"."&amp;$U$170</f>
        <v>...</v>
      </c>
      <c r="AR170" s="1523">
        <v>0</v>
      </c>
    </row>
    <row s="2982" customFormat="1" customHeight="1" ht="17.25" hidden="1">
      <c r="A171" s="377"/>
      <c r="C171" s="376"/>
      <c r="D171" s="2191"/>
      <c r="E171" s="2199"/>
      <c r="F171" s="2202"/>
      <c r="G171" s="2199"/>
      <c r="H171" s="2205"/>
      <c r="I171" s="2207"/>
      <c r="J171" s="2209"/>
      <c r="K171" s="2194"/>
      <c r="L171" s="2194"/>
      <c r="M171" s="2194"/>
      <c r="N171" s="2196"/>
      <c r="O171" s="2194"/>
      <c r="P171" s="2194"/>
      <c r="Q171" s="2194"/>
      <c r="R171" s="2197"/>
      <c r="S171" s="2194"/>
      <c r="T171" s="2004"/>
      <c r="U171" s="2004"/>
      <c r="V171" s="2004"/>
      <c r="W171" s="2005"/>
      <c r="X171" s="1322"/>
      <c r="Y171" s="1322"/>
      <c r="Z171" s="1322"/>
      <c r="AA171" s="1322"/>
      <c r="AB171" s="1322"/>
      <c r="AC171" s="1322"/>
      <c r="AD171" s="1322"/>
      <c r="AE171" s="1322"/>
      <c r="AF171" s="1322"/>
      <c r="AG171" s="1322"/>
      <c r="AH171" s="1322"/>
      <c r="AI171" s="1322"/>
      <c r="AJ171" s="1322"/>
      <c r="AK171" s="1322"/>
      <c r="AL171" s="1322"/>
      <c r="AM171" s="1322"/>
      <c r="AN171" s="1322"/>
      <c r="AO171" s="1322"/>
      <c r="AP171" s="1322"/>
      <c r="AQ171" s="1322"/>
      <c r="AR171" s="1523">
        <v>0</v>
      </c>
    </row>
    <row s="2982" customFormat="1" customHeight="1" ht="17.25" hidden="1">
      <c r="A172" s="377"/>
      <c r="C172" s="376"/>
      <c r="D172" s="2192"/>
      <c r="E172" s="2200"/>
      <c r="F172" s="2202"/>
      <c r="G172" s="2200"/>
      <c r="H172" s="2205"/>
      <c r="I172" s="2207"/>
      <c r="J172" s="2210"/>
      <c r="K172" s="2194"/>
      <c r="L172" s="2194"/>
      <c r="M172" s="2194"/>
      <c r="N172" s="2197"/>
      <c r="O172" s="2194"/>
      <c r="P172" s="2000"/>
      <c r="Q172" s="2004"/>
      <c r="R172" s="2004"/>
      <c r="S172" s="385"/>
      <c r="T172" s="385"/>
      <c r="U172" s="385"/>
      <c r="V172" s="385"/>
      <c r="W172" s="2005"/>
      <c r="X172" s="1322"/>
      <c r="Y172" s="1322"/>
      <c r="Z172" s="1322"/>
      <c r="AA172" s="1322"/>
      <c r="AB172" s="1322"/>
      <c r="AC172" s="1322"/>
      <c r="AD172" s="1322"/>
      <c r="AE172" s="1322"/>
      <c r="AF172" s="1322"/>
      <c r="AG172" s="1322"/>
      <c r="AH172" s="1322"/>
      <c r="AI172" s="1322"/>
      <c r="AJ172" s="1322"/>
      <c r="AK172" s="1322"/>
      <c r="AL172" s="1322"/>
      <c r="AM172" s="1322"/>
      <c r="AN172" s="1322"/>
      <c r="AO172" s="1322"/>
      <c r="AP172" s="1322"/>
      <c r="AQ172" s="1322"/>
      <c r="AR172" s="1523">
        <v>0</v>
      </c>
    </row>
    <row s="2982" customFormat="1" customHeight="1" ht="17.25" hidden="1">
      <c r="A173" s="377"/>
      <c r="C173" s="376"/>
      <c r="D173" s="2192"/>
      <c r="E173" s="2200"/>
      <c r="F173" s="2202"/>
      <c r="G173" s="2200"/>
      <c r="H173" s="2205"/>
      <c r="I173" s="2207"/>
      <c r="J173" s="2210"/>
      <c r="K173" s="2194"/>
      <c r="L173" s="2004"/>
      <c r="M173" s="2004"/>
      <c r="N173" s="2004"/>
      <c r="O173" s="2004"/>
      <c r="P173" s="2004"/>
      <c r="Q173" s="2004"/>
      <c r="R173" s="2004"/>
      <c r="S173" s="385"/>
      <c r="T173" s="385"/>
      <c r="U173" s="385"/>
      <c r="V173" s="385"/>
      <c r="W173" s="2005"/>
      <c r="X173" s="1322"/>
      <c r="Y173" s="1322"/>
      <c r="Z173" s="1322"/>
      <c r="AA173" s="1322"/>
      <c r="AB173" s="1322"/>
      <c r="AC173" s="1322"/>
      <c r="AD173" s="1322"/>
      <c r="AE173" s="1322"/>
      <c r="AF173" s="1322"/>
      <c r="AG173" s="1322"/>
      <c r="AH173" s="1322"/>
      <c r="AI173" s="1322"/>
      <c r="AJ173" s="1322"/>
      <c r="AK173" s="1322"/>
      <c r="AL173" s="1322"/>
      <c r="AM173" s="1322"/>
      <c r="AN173" s="1322"/>
      <c r="AO173" s="1322"/>
      <c r="AP173" s="1322"/>
      <c r="AQ173" s="1322"/>
      <c r="AR173" s="1523">
        <v>0</v>
      </c>
    </row>
    <row s="2982" customFormat="1" customHeight="1" ht="17.25" hidden="1">
      <c r="A174" s="377"/>
      <c r="C174" s="376"/>
      <c r="D174" s="2192"/>
      <c r="E174" s="2200"/>
      <c r="F174" s="2203"/>
      <c r="G174" s="2200"/>
      <c r="H174" s="1355"/>
      <c r="I174" s="2002"/>
      <c r="J174" s="2002"/>
      <c r="K174" s="2002"/>
      <c r="L174" s="2002"/>
      <c r="M174" s="2002"/>
      <c r="N174" s="2002"/>
      <c r="O174" s="2002"/>
      <c r="P174" s="2002"/>
      <c r="Q174" s="2002"/>
      <c r="R174" s="2002"/>
      <c r="S174" s="1357"/>
      <c r="T174" s="1357"/>
      <c r="U174" s="1357"/>
      <c r="V174" s="1357"/>
      <c r="W174" s="2003"/>
      <c r="X174" s="1322"/>
      <c r="Y174" s="1322"/>
      <c r="Z174" s="1322"/>
      <c r="AA174" s="1322"/>
      <c r="AB174" s="1322"/>
      <c r="AC174" s="1322"/>
      <c r="AD174" s="1322"/>
      <c r="AE174" s="1322"/>
      <c r="AF174" s="1322"/>
      <c r="AG174" s="1322"/>
      <c r="AH174" s="1322"/>
      <c r="AI174" s="1322"/>
      <c r="AJ174" s="1322"/>
      <c r="AK174" s="1322"/>
      <c r="AL174" s="1322"/>
      <c r="AM174" s="1322"/>
      <c r="AN174" s="1322"/>
      <c r="AO174" s="1322"/>
      <c r="AP174" s="1322"/>
      <c r="AQ174" s="1322"/>
      <c r="AR174" s="1523">
        <v>0</v>
      </c>
    </row>
    <row customHeight="1" ht="11.549999999999999">
      <c r="AR175" s="160">
        <v>11</v>
      </c>
    </row>
    <row customHeight="1" ht="11.549999999999999">
      <c r="AR176" s="160">
        <v>11</v>
      </c>
    </row>
    <row customHeight="1" ht="11.549999999999999">
      <c r="AR177" s="160">
        <v>11</v>
      </c>
    </row>
    <row customHeight="1" ht="11.549999999999999">
      <c r="E178" s="1406"/>
      <c r="AR178" s="160">
        <v>11</v>
      </c>
    </row>
    <row customHeight="1" ht="11.549999999999999">
      <c r="E179" s="1406"/>
      <c r="AR179" s="160">
        <v>11</v>
      </c>
    </row>
    <row customHeight="1" ht="11.549999999999999">
      <c r="E180" s="1406"/>
      <c r="AR180" s="160">
        <v>11</v>
      </c>
    </row>
    <row customHeight="1" ht="11.549999999999999">
      <c r="E181" s="1406"/>
      <c r="AR181" s="160">
        <v>11</v>
      </c>
    </row>
    <row customHeight="1" ht="11.549999999999999">
      <c r="E182" s="1406"/>
      <c r="AR182" s="160">
        <v>11</v>
      </c>
    </row>
    <row customHeight="1" ht="11.549999999999999">
      <c r="E183" s="1406"/>
      <c r="AR183" s="160">
        <v>11</v>
      </c>
    </row>
    <row customHeight="1" ht="11.549999999999999">
      <c r="E184" s="1406"/>
      <c r="AR184" s="160">
        <v>11</v>
      </c>
    </row>
    <row customHeight="1" ht="11.25" hidden="1">
      <c r="A185" s="209" t="s">
        <v>84</v>
      </c>
      <c r="B185" s="209">
        <v>0</v>
      </c>
      <c r="C185" s="160">
        <v>3</v>
      </c>
      <c r="D185" s="160">
        <v>6</v>
      </c>
      <c r="E185" s="160">
        <v>42</v>
      </c>
      <c r="F185" s="1339">
        <v>14</v>
      </c>
      <c r="G185" s="160">
        <v>42</v>
      </c>
      <c r="H185" s="160">
        <v>3</v>
      </c>
      <c r="I185" s="160">
        <v>5</v>
      </c>
      <c r="J185" s="160">
        <v>47</v>
      </c>
      <c r="K185" s="160">
        <v>3</v>
      </c>
      <c r="L185" s="160">
        <v>3</v>
      </c>
      <c r="M185" s="160">
        <v>5</v>
      </c>
      <c r="N185" s="160">
        <v>28</v>
      </c>
      <c r="O185" s="160">
        <v>3</v>
      </c>
      <c r="P185" s="160">
        <v>3</v>
      </c>
      <c r="Q185" s="160">
        <v>5</v>
      </c>
      <c r="R185" s="160">
        <v>34</v>
      </c>
      <c r="S185" s="338">
        <v>0</v>
      </c>
      <c r="T185" s="338">
        <v>0</v>
      </c>
      <c r="U185" s="338">
        <v>0</v>
      </c>
      <c r="V185" s="338">
        <v>0</v>
      </c>
      <c r="W185" s="160">
        <v>30</v>
      </c>
      <c r="X185" s="160">
        <v>3</v>
      </c>
      <c r="Y185" s="1315">
        <v>0</v>
      </c>
      <c r="Z185" s="1315">
        <v>0</v>
      </c>
      <c r="AA185" s="1315">
        <v>0</v>
      </c>
      <c r="AB185" s="1315">
        <v>0</v>
      </c>
      <c r="AC185" s="1315">
        <v>0</v>
      </c>
      <c r="AD185" s="1315">
        <v>0</v>
      </c>
      <c r="AE185" s="1315">
        <v>0</v>
      </c>
      <c r="AF185" s="1315">
        <v>0</v>
      </c>
      <c r="AG185" s="1315">
        <v>0</v>
      </c>
      <c r="AH185" s="1315">
        <v>0</v>
      </c>
      <c r="AI185" s="1315">
        <v>0</v>
      </c>
      <c r="AJ185" s="1315">
        <v>0</v>
      </c>
      <c r="AK185" s="1315">
        <v>0</v>
      </c>
      <c r="AL185" s="1315">
        <v>0</v>
      </c>
      <c r="AM185" s="1315">
        <v>0</v>
      </c>
      <c r="AN185" s="1315">
        <v>0</v>
      </c>
      <c r="AO185" s="1315">
        <v>0</v>
      </c>
      <c r="AP185" s="1315">
        <v>0</v>
      </c>
      <c r="AQ185" s="1315">
        <v>0</v>
      </c>
      <c r="AR185" s="160">
        <v>11</v>
      </c>
    </row>
  </sheetData>
  <sheetProtection formatColumns="0" formatRows="0" autoFilter="0" sort="0" insertRows="0" insertColumns="1" deleteRows="0" deleteColumns="0"/>
  <mergeCells count="497">
    <mergeCell ref="R23:R24"/>
    <mergeCell ref="S23:S24"/>
    <mergeCell ref="G23:G27"/>
    <mergeCell ref="H23:H26"/>
    <mergeCell ref="I23:I26"/>
    <mergeCell ref="J23:J26"/>
    <mergeCell ref="K23:K26"/>
    <mergeCell ref="L23:L25"/>
    <mergeCell ref="M23:M25"/>
    <mergeCell ref="N23:N25"/>
    <mergeCell ref="O23:O25"/>
    <mergeCell ref="M170:M172"/>
    <mergeCell ref="N170:N172"/>
    <mergeCell ref="O170:O172"/>
    <mergeCell ref="P170:P171"/>
    <mergeCell ref="Q170:Q171"/>
    <mergeCell ref="R170:R171"/>
    <mergeCell ref="S170:S171"/>
    <mergeCell ref="D170:D174"/>
    <mergeCell ref="E170:E174"/>
    <mergeCell ref="F170:F174"/>
    <mergeCell ref="G170:G174"/>
    <mergeCell ref="H170:H173"/>
    <mergeCell ref="I170:I173"/>
    <mergeCell ref="J170:J173"/>
    <mergeCell ref="K170:K173"/>
    <mergeCell ref="L170:L172"/>
    <mergeCell ref="N99:N101"/>
    <mergeCell ref="O99:O101"/>
    <mergeCell ref="P99:P100"/>
    <mergeCell ref="Q99:Q100"/>
    <mergeCell ref="R99:R100"/>
    <mergeCell ref="S99:S100"/>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D99:D103"/>
    <mergeCell ref="E99:E103"/>
    <mergeCell ref="F99:F103"/>
    <mergeCell ref="G99:G103"/>
    <mergeCell ref="H99:H102"/>
    <mergeCell ref="I99:I102"/>
    <mergeCell ref="J99:J102"/>
    <mergeCell ref="K99:K102"/>
    <mergeCell ref="L99:L101"/>
    <mergeCell ref="S165:S166"/>
    <mergeCell ref="D165:D169"/>
    <mergeCell ref="E165:E169"/>
    <mergeCell ref="F165:F169"/>
    <mergeCell ref="G165:G169"/>
    <mergeCell ref="H165:H168"/>
    <mergeCell ref="I165:I168"/>
    <mergeCell ref="J165:J168"/>
    <mergeCell ref="K165:K168"/>
    <mergeCell ref="L165:L167"/>
    <mergeCell ref="H160:H163"/>
    <mergeCell ref="I160:I163"/>
    <mergeCell ref="J160:J163"/>
    <mergeCell ref="K160:K163"/>
    <mergeCell ref="L160:L162"/>
    <mergeCell ref="M160:M162"/>
    <mergeCell ref="N160:N162"/>
    <mergeCell ref="M165:M167"/>
    <mergeCell ref="N165:N167"/>
    <mergeCell ref="O165:O167"/>
    <mergeCell ref="P160:P161"/>
    <mergeCell ref="Q160:Q161"/>
    <mergeCell ref="R160:R161"/>
    <mergeCell ref="P165:P166"/>
    <mergeCell ref="Q165:Q166"/>
    <mergeCell ref="R165:R166"/>
    <mergeCell ref="S160:S161"/>
    <mergeCell ref="D160:D164"/>
    <mergeCell ref="E160:E164"/>
    <mergeCell ref="F160:F164"/>
    <mergeCell ref="G160:G164"/>
    <mergeCell ref="M149:M151"/>
    <mergeCell ref="N149:N151"/>
    <mergeCell ref="O149:O151"/>
    <mergeCell ref="P149:P150"/>
    <mergeCell ref="Q149:Q150"/>
    <mergeCell ref="R149:R150"/>
    <mergeCell ref="S149:S150"/>
    <mergeCell ref="D149:D153"/>
    <mergeCell ref="E149:E153"/>
    <mergeCell ref="F149:F153"/>
    <mergeCell ref="G149:G153"/>
    <mergeCell ref="H149:H152"/>
    <mergeCell ref="I149:I152"/>
    <mergeCell ref="J149:J152"/>
    <mergeCell ref="K149:K152"/>
    <mergeCell ref="L149:L151"/>
    <mergeCell ref="O160:O162"/>
    <mergeCell ref="R13:R14"/>
    <mergeCell ref="S13:S14"/>
    <mergeCell ref="M48:M50"/>
    <mergeCell ref="N48:N50"/>
    <mergeCell ref="O48:O50"/>
    <mergeCell ref="N38:N40"/>
    <mergeCell ref="D105:D148"/>
    <mergeCell ref="E105:E148"/>
    <mergeCell ref="F105:F148"/>
    <mergeCell ref="G105:G148"/>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47"/>
    <mergeCell ref="I105:I147"/>
    <mergeCell ref="J105:J147"/>
    <mergeCell ref="K105:K147"/>
    <mergeCell ref="L105:L107"/>
    <mergeCell ref="W105:W106"/>
    <mergeCell ref="O105:O107"/>
    <mergeCell ref="P105:P106"/>
    <mergeCell ref="Q105:Q106"/>
    <mergeCell ref="R105:R106"/>
    <mergeCell ref="L108:L110"/>
    <mergeCell ref="M108:M110"/>
    <mergeCell ref="N108:N110"/>
    <mergeCell ref="O108:O110"/>
    <mergeCell ref="P108:P109"/>
    <mergeCell ref="Q108:Q109"/>
    <mergeCell ref="R108:R109"/>
    <mergeCell ref="S108:S109"/>
    <mergeCell ref="W108:W109"/>
    <mergeCell ref="L111:L113"/>
    <mergeCell ref="M111:M113"/>
    <mergeCell ref="N111:N113"/>
    <mergeCell ref="O111:O113"/>
    <mergeCell ref="P111:P112"/>
    <mergeCell ref="Q111:Q112"/>
    <mergeCell ref="R111:R112"/>
    <mergeCell ref="S111:S112"/>
    <mergeCell ref="W111:W112"/>
    <mergeCell ref="L114:L116"/>
    <mergeCell ref="M114:M116"/>
    <mergeCell ref="N114:N116"/>
    <mergeCell ref="O114:O116"/>
    <mergeCell ref="P114:P115"/>
    <mergeCell ref="Q114:Q115"/>
    <mergeCell ref="R114:R115"/>
    <mergeCell ref="S114:S115"/>
    <mergeCell ref="W114:W115"/>
    <mergeCell ref="L117:L119"/>
    <mergeCell ref="M117:M119"/>
    <mergeCell ref="N117:N119"/>
    <mergeCell ref="O117:O119"/>
    <mergeCell ref="P117:P118"/>
    <mergeCell ref="Q117:Q118"/>
    <mergeCell ref="R117:R118"/>
    <mergeCell ref="S117:S118"/>
    <mergeCell ref="W117:W118"/>
    <mergeCell ref="L120:L122"/>
    <mergeCell ref="M120:M122"/>
    <mergeCell ref="N120:N122"/>
    <mergeCell ref="O120:O122"/>
    <mergeCell ref="P120:P121"/>
    <mergeCell ref="Q120:Q121"/>
    <mergeCell ref="R120:R121"/>
    <mergeCell ref="S120:S121"/>
    <mergeCell ref="W120:W121"/>
    <mergeCell ref="L123:L125"/>
    <mergeCell ref="M123:M125"/>
    <mergeCell ref="N123:N125"/>
    <mergeCell ref="O123:O125"/>
    <mergeCell ref="P123:P124"/>
    <mergeCell ref="Q123:Q124"/>
    <mergeCell ref="R123:R124"/>
    <mergeCell ref="S123:S124"/>
    <mergeCell ref="W123:W124"/>
    <mergeCell ref="L126:L128"/>
    <mergeCell ref="M126:M128"/>
    <mergeCell ref="N126:N128"/>
    <mergeCell ref="O126:O128"/>
    <mergeCell ref="P126:P127"/>
    <mergeCell ref="Q126:Q127"/>
    <mergeCell ref="R126:R127"/>
    <mergeCell ref="S126:S127"/>
    <mergeCell ref="W126:W127"/>
    <mergeCell ref="L129:L131"/>
    <mergeCell ref="M129:M131"/>
    <mergeCell ref="N129:N131"/>
    <mergeCell ref="O129:O131"/>
    <mergeCell ref="P129:P130"/>
    <mergeCell ref="Q129:Q130"/>
    <mergeCell ref="R129:R130"/>
    <mergeCell ref="S129:S130"/>
    <mergeCell ref="W129:W130"/>
    <mergeCell ref="L132:L134"/>
    <mergeCell ref="M132:M134"/>
    <mergeCell ref="N132:N134"/>
    <mergeCell ref="O132:O134"/>
    <mergeCell ref="P132:P133"/>
    <mergeCell ref="Q132:Q133"/>
    <mergeCell ref="R132:R133"/>
    <mergeCell ref="S132:S133"/>
    <mergeCell ref="W132:W133"/>
    <mergeCell ref="L135:L137"/>
    <mergeCell ref="M135:M137"/>
    <mergeCell ref="N135:N137"/>
    <mergeCell ref="O135:O137"/>
    <mergeCell ref="P135:P136"/>
    <mergeCell ref="Q135:Q136"/>
    <mergeCell ref="R135:R136"/>
    <mergeCell ref="S135:S136"/>
    <mergeCell ref="W135:W136"/>
    <mergeCell ref="L138:L140"/>
    <mergeCell ref="M138:M140"/>
    <mergeCell ref="N138:N140"/>
    <mergeCell ref="O138:O140"/>
    <mergeCell ref="P138:P139"/>
    <mergeCell ref="Q138:Q139"/>
    <mergeCell ref="R138:R139"/>
    <mergeCell ref="S138:S139"/>
    <mergeCell ref="W138:W139"/>
    <mergeCell ref="L141:L143"/>
    <mergeCell ref="M141:M143"/>
    <mergeCell ref="N141:N143"/>
    <mergeCell ref="O141:O143"/>
    <mergeCell ref="P141:P142"/>
    <mergeCell ref="Q141:Q142"/>
    <mergeCell ref="R141:R142"/>
    <mergeCell ref="S141:S142"/>
    <mergeCell ref="W141:W142"/>
    <mergeCell ref="L144:L146"/>
    <mergeCell ref="M144:M146"/>
    <mergeCell ref="N144:N146"/>
    <mergeCell ref="O144:O146"/>
    <mergeCell ref="P144:P145"/>
    <mergeCell ref="Q144:Q145"/>
    <mergeCell ref="R144:R145"/>
    <mergeCell ref="S144:S145"/>
    <mergeCell ref="W144:W145"/>
  </mergeCells>
  <dataValidations count="252">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70:O171 O149:O150 S149:S150 K149:K150 S99:S100 K165:K166 O165:O166 K160:K161 O160:O161 S165:S166 O154:O155 S160:S161 O58:O59 S58:S59 K58:K59 K63:K64 O63:O64 S63:S64 F79:F103 K99:K100 O99:O100 F105:F107 F147:F158 S154:S155 K154:K155 F160:F174 S170:S171 K170:K171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49:J150 R149:R150 V149:W149 J165:J166 R165:R166 V165:W165 J160:J161 R160:R161 V160:W160 J58:J59 R58:R59 V58:W58 J63:J64 R63:R64 V63:W63 J99:J100 R99:R100 V99:W99 J154:J155 R154:R155 V154:W154 J170:J171 R170:R171 V170:W170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49:N151 N165:N167 N160:N162 N58:N60 N63:N65 N99:N101 N154:N156 N170:N172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07 G147:G158 G160:G174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Для выбора выполните двойной щелчок левой клавиши мыши по соответствующей ячейке." sqref="O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V108">
      <formula1>900</formula1>
    </dataValidation>
    <dataValidation type="textLength" operator="lessThanOrEqual" allowBlank="1" showInputMessage="1" showErrorMessage="1" errorTitle="Ошибка" error="Допускается ввод не более 900 символов!" sqref="W108">
      <formula1>900</formula1>
    </dataValidation>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O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V111">
      <formula1>900</formula1>
    </dataValidation>
    <dataValidation type="textLength" operator="lessThanOrEqual" allowBlank="1" showInputMessage="1" showErrorMessage="1" errorTitle="Ошибка" error="Допускается ввод не более 900 символов!" sqref="W111">
      <formula1>900</formula1>
    </dataValidation>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Для выбора выполните двойной щелчок левой клавиши мыши по соответствующей ячейке." sqref="S112"/>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Выберите виды деятельности, выполнив двойной щелчок левой кнопки мыши по ячейке." sqref="G114"/>
    <dataValidation type="textLength" operator="lessThanOrEqual" allowBlank="1" showInputMessage="1" showErrorMessage="1" errorTitle="Ошибка" error="Допускается ввод не более 900 символов!" sqref="J1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allowBlank="1" showInputMessage="1" showErrorMessage="1" prompt="Для выбора выполните двойной щелчок левой клавиши мыши по соответствующей ячейке." sqref="O114"/>
    <dataValidation type="textLength" operator="lessThanOrEqual" allowBlank="1" showInputMessage="1" showErrorMessage="1" errorTitle="Ошибка" error="Допускается ввод не более 900 символов!" sqref="R114">
      <formula1>900</formula1>
    </dataValidation>
    <dataValidation allowBlank="1" showInputMessage="1" showErrorMessage="1" prompt="Для выбора выполните двойной щелчок левой клавиши мыши по соответствующей ячейке." sqref="S114"/>
    <dataValidation type="textLength" operator="lessThanOrEqual" allowBlank="1" showInputMessage="1" showErrorMessage="1" errorTitle="Ошибка" error="Допускается ввод не более 900 символов!" sqref="V114">
      <formula1>900</formula1>
    </dataValidation>
    <dataValidation type="textLength" operator="lessThanOrEqual" allowBlank="1" showInputMessage="1" showErrorMessage="1" errorTitle="Ошибка" error="Допускается ввод не более 900 символов!" sqref="W114">
      <formula1>900</formula1>
    </dataValidation>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Выберите виды деятельности, выполнив двойной щелчок левой кнопки мыши по ячейке." sqref="G115"/>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Выберите виды деятельности, выполнив двойной щелчок левой кнопки мыши по ячейке." sqref="G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Выберите виды деятельности, выполнив двойной щелчок левой кнопки мыши по ячейке." sqref="G117"/>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allowBlank="1" showInputMessage="1" showErrorMessage="1" prompt="Для выбора выполните двойной щелчок левой клавиши мыши по соответствующей ячейке." sqref="O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type="textLength" operator="lessThanOrEqual" allowBlank="1" showInputMessage="1" showErrorMessage="1" errorTitle="Ошибка" error="Допускается ввод не более 900 символов!" sqref="V117">
      <formula1>900</formula1>
    </dataValidation>
    <dataValidation type="textLength" operator="lessThanOrEqual" allowBlank="1" showInputMessage="1" showErrorMessage="1" errorTitle="Ошибка" error="Допускается ввод не более 900 символов!" sqref="W117">
      <formula1>900</formula1>
    </dataValidation>
    <dataValidation allowBlank="1" showInputMessage="1" showErrorMessage="1" prompt="Для выбора выполните двойной щелчок левой клавиши мыши по соответствующей ячейке." sqref="F118"/>
    <dataValidation allowBlank="1" showInputMessage="1" showErrorMessage="1" prompt="Выберите виды деятельности, выполнив двойной щелчок левой кнопки мыши по ячейке." sqref="G118"/>
    <dataValidation type="textLength" operator="lessThanOrEqual" allowBlank="1" showInputMessage="1" showErrorMessage="1" errorTitle="Ошибка" error="Допускается ввод не более 900 символов!" sqref="J1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type="textLength" operator="lessThanOrEqual" allowBlank="1" showInputMessage="1" showErrorMessage="1" errorTitle="Ошибка" error="Допускается ввод не более 900 символов!" sqref="R118">
      <formula1>900</formula1>
    </dataValidation>
    <dataValidation allowBlank="1" showInputMessage="1" showErrorMessage="1" prompt="Для выбора выполните двойной щелчок левой клавиши мыши по соответствующей ячейке." sqref="S118"/>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Выберите виды деятельности, выполнив двойной щелчок левой кнопки мыши по ячейке." sqref="G1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dataValidation allowBlank="1" showInputMessage="1" showErrorMessage="1" prompt="Для выбора выполните двойной щелчок левой клавиши мыши по соответствующей ячейке." sqref="F120"/>
    <dataValidation allowBlank="1" showInputMessage="1" showErrorMessage="1" prompt="Выберите виды деятельности, выполнив двойной щелчок левой кнопки мыши по ячейке." sqref="G120"/>
    <dataValidation type="textLength" operator="lessThanOrEqual" allowBlank="1" showInputMessage="1" showErrorMessage="1" errorTitle="Ошибка" error="Допускается ввод не более 900 символов!" sqref="J12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allowBlank="1" showInputMessage="1" showErrorMessage="1" prompt="Для выбора выполните двойной щелчок левой клавиши мыши по соответствующей ячейке." sqref="O120"/>
    <dataValidation type="textLength" operator="lessThanOrEqual" allowBlank="1" showInputMessage="1" showErrorMessage="1" errorTitle="Ошибка" error="Допускается ввод не более 900 символов!" sqref="R120">
      <formula1>900</formula1>
    </dataValidation>
    <dataValidation allowBlank="1" showInputMessage="1" showErrorMessage="1" prompt="Для выбора выполните двойной щелчок левой клавиши мыши по соответствующей ячейке." sqref="S120"/>
    <dataValidation type="textLength" operator="lessThanOrEqual" allowBlank="1" showInputMessage="1" showErrorMessage="1" errorTitle="Ошибка" error="Допускается ввод не более 900 символов!" sqref="V120">
      <formula1>900</formula1>
    </dataValidation>
    <dataValidation type="textLength" operator="lessThanOrEqual" allowBlank="1" showInputMessage="1" showErrorMessage="1" errorTitle="Ошибка" error="Допускается ввод не более 900 символов!" sqref="W120">
      <formula1>900</formula1>
    </dataValidation>
    <dataValidation allowBlank="1" showInputMessage="1" showErrorMessage="1" prompt="Для выбора выполните двойной щелчок левой клавиши мыши по соответствующей ячейке." sqref="F121"/>
    <dataValidation allowBlank="1" showInputMessage="1" showErrorMessage="1" prompt="Выберите виды деятельности, выполнив двойной щелчок левой кнопки мыши по ячейке." sqref="G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Выберите виды деятельности, выполнив двойной щелчок левой кнопки мыши по ячейке." sqref="G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Выберите виды деятельности, выполнив двойной щелчок левой кнопки мыши по ячейке." sqref="G123"/>
    <dataValidation type="textLength" operator="lessThanOrEqual" allowBlank="1" showInputMessage="1" showErrorMessage="1" errorTitle="Ошибка" error="Допускается ввод не более 900 символов!" sqref="J1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O123"/>
    <dataValidation type="textLength" operator="lessThanOrEqual" allowBlank="1" showInputMessage="1" showErrorMessage="1" errorTitle="Ошибка" error="Допускается ввод не более 900 символов!" sqref="R123">
      <formula1>900</formula1>
    </dataValidation>
    <dataValidation allowBlank="1" showInputMessage="1" showErrorMessage="1" prompt="Для выбора выполните двойной щелчок левой клавиши мыши по соответствующей ячейке." sqref="S123"/>
    <dataValidation type="textLength" operator="lessThanOrEqual" allowBlank="1" showInputMessage="1" showErrorMessage="1" errorTitle="Ошибка" error="Допускается ввод не более 900 символов!" sqref="V123">
      <formula1>900</formula1>
    </dataValidation>
    <dataValidation type="textLength" operator="lessThanOrEqual" allowBlank="1" showInputMessage="1" showErrorMessage="1" errorTitle="Ошибка" error="Допускается ввод не более 900 символов!" sqref="W123">
      <formula1>900</formula1>
    </dataValidation>
    <dataValidation allowBlank="1" showInputMessage="1" showErrorMessage="1" prompt="Для выбора выполните двойной щелчок левой клавиши мыши по соответствующей ячейке." sqref="F124"/>
    <dataValidation allowBlank="1" showInputMessage="1" showErrorMessage="1" prompt="Выберите виды деятельности, выполнив двойной щелчок левой кнопки мыши по ячейке." sqref="G124"/>
    <dataValidation type="textLength" operator="lessThanOrEqual" allowBlank="1" showInputMessage="1" showErrorMessage="1" errorTitle="Ошибка" error="Допускается ввод не более 900 символов!" sqref="J1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type="textLength" operator="lessThanOrEqual" allowBlank="1" showInputMessage="1" showErrorMessage="1" errorTitle="Ошибка" error="Допускается ввод не более 900 символов!" sqref="R124">
      <formula1>900</formula1>
    </dataValidation>
    <dataValidation allowBlank="1" showInputMessage="1" showErrorMessage="1" prompt="Для выбора выполните двойной щелчок левой клавиши мыши по соответствующей ячейке." sqref="S124"/>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Для выбора выполните двойной щелчок левой клавиши мыши по соответствующей ячейке." sqref="O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V126">
      <formula1>900</formula1>
    </dataValidation>
    <dataValidation type="textLength" operator="lessThanOrEqual" allowBlank="1" showInputMessage="1" showErrorMessage="1" errorTitle="Ошибка" error="Допускается ввод не более 900 символов!" sqref="W126">
      <formula1>900</formula1>
    </dataValidation>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Выберите виды деятельности, выполнив двойной щелчок левой кнопки мыши по ячейке." sqref="G129"/>
    <dataValidation type="textLength" operator="lessThanOrEqual" allowBlank="1" showInputMessage="1" showErrorMessage="1" errorTitle="Ошибка" error="Допускается ввод не более 900 символов!" sqref="J1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allowBlank="1" showInputMessage="1" showErrorMessage="1" prompt="Для выбора выполните двойной щелчок левой клавиши мыши по соответствующей ячейке." sqref="O129"/>
    <dataValidation type="textLength" operator="lessThanOrEqual" allowBlank="1" showInputMessage="1" showErrorMessage="1" errorTitle="Ошибка" error="Допускается ввод не более 900 символов!" sqref="R129">
      <formula1>900</formula1>
    </dataValidation>
    <dataValidation allowBlank="1" showInputMessage="1" showErrorMessage="1" prompt="Для выбора выполните двойной щелчок левой клавиши мыши по соответствующей ячейке." sqref="S129"/>
    <dataValidation type="textLength" operator="lessThanOrEqual" allowBlank="1" showInputMessage="1" showErrorMessage="1" errorTitle="Ошибка" error="Допускается ввод не более 900 символов!" sqref="V129">
      <formula1>900</formula1>
    </dataValidation>
    <dataValidation type="textLength" operator="lessThanOrEqual" allowBlank="1" showInputMessage="1" showErrorMessage="1" errorTitle="Ошибка" error="Допускается ввод не более 900 символов!" sqref="W129">
      <formula1>900</formula1>
    </dataValidation>
    <dataValidation allowBlank="1" showInputMessage="1" showErrorMessage="1" prompt="Для выбора выполните двойной щелчок левой клавиши мыши по соответствующей ячейке." sqref="F130"/>
    <dataValidation allowBlank="1" showInputMessage="1" showErrorMessage="1" prompt="Выберите виды деятельности, выполнив двойной щелчок левой кнопки мыши по ячейке." sqref="G130"/>
    <dataValidation type="textLength" operator="lessThanOrEqual" allowBlank="1" showInputMessage="1" showErrorMessage="1" errorTitle="Ошибка" error="Допускается ввод не более 900 символов!" sqref="J1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0"/>
    <dataValidation type="textLength" operator="lessThanOrEqual" allowBlank="1" showInputMessage="1" showErrorMessage="1" errorTitle="Ошибка" error="Допускается ввод не более 900 символов!" sqref="R130">
      <formula1>900</formula1>
    </dataValidation>
    <dataValidation allowBlank="1" showInputMessage="1" showErrorMessage="1" prompt="Для выбора выполните двойной щелчок левой клавиши мыши по соответствующей ячейке." sqref="S130"/>
    <dataValidation allowBlank="1" showInputMessage="1" showErrorMessage="1" prompt="Для выбора выполните двойной щелчок левой клавиши мыши по соответствующей ячейке." sqref="F131"/>
    <dataValidation allowBlank="1" showInputMessage="1" showErrorMessage="1" prompt="Выберите виды деятельности, выполнив двойной щелчок левой кнопки мыши по ячейке." sqref="G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F132"/>
    <dataValidation allowBlank="1" showInputMessage="1" showErrorMessage="1" prompt="Выберите виды деятельности, выполнив двойной щелчок левой кнопки мыши по ячейке." sqref="G132"/>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allowBlank="1" showInputMessage="1" showErrorMessage="1" prompt="Для выбора выполните двойной щелчок левой клавиши мыши по соответствующей ячейке." sqref="O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V132">
      <formula1>900</formula1>
    </dataValidation>
    <dataValidation type="textLength" operator="lessThanOrEqual" allowBlank="1" showInputMessage="1" showErrorMessage="1" errorTitle="Ошибка" error="Допускается ввод не более 900 символов!" sqref="W132">
      <formula1>900</formula1>
    </dataValidation>
    <dataValidation allowBlank="1" showInputMessage="1" showErrorMessage="1" prompt="Для выбора выполните двойной щелчок левой клавиши мыши по соответствующей ячейке." sqref="F133"/>
    <dataValidation allowBlank="1" showInputMessage="1" showErrorMessage="1" prompt="Выберите виды деятельности, выполнив двойной щелчок левой кнопки мыши по ячейке." sqref="G133"/>
    <dataValidation type="textLength" operator="lessThanOrEqual" allowBlank="1" showInputMessage="1" showErrorMessage="1" errorTitle="Ошибка" error="Допускается ввод не более 900 символов!" sqref="J1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type="textLength" operator="lessThanOrEqual" allowBlank="1" showInputMessage="1" showErrorMessage="1" errorTitle="Ошибка" error="Допускается ввод не более 900 символов!" sqref="R133">
      <formula1>900</formula1>
    </dataValidation>
    <dataValidation allowBlank="1" showInputMessage="1" showErrorMessage="1" prompt="Для выбора выполните двойной щелчок левой клавиши мыши по соответствующей ячейке." sqref="S133"/>
    <dataValidation allowBlank="1" showInputMessage="1" showErrorMessage="1" prompt="Для выбора выполните двойной щелчок левой клавиши мыши по соответствующей ячейке." sqref="F134"/>
    <dataValidation allowBlank="1" showInputMessage="1" showErrorMessage="1" prompt="Выберите виды деятельности, выполнив двойной щелчок левой кнопки мыши по ячейке." sqref="G1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4"/>
    <dataValidation allowBlank="1" showInputMessage="1" showErrorMessage="1" prompt="Для выбора выполните двойной щелчок левой клавиши мыши по соответствующей ячейке." sqref="F135"/>
    <dataValidation allowBlank="1" showInputMessage="1" showErrorMessage="1" prompt="Выберите виды деятельности, выполнив двойной щелчок левой кнопки мыши по ячейке." sqref="G135"/>
    <dataValidation type="textLength" operator="lessThanOrEqual" allowBlank="1" showInputMessage="1" showErrorMessage="1" errorTitle="Ошибка" error="Допускается ввод не более 900 символов!" sqref="J1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dataValidation allowBlank="1" showInputMessage="1" showErrorMessage="1" prompt="Для выбора выполните двойной щелчок левой клавиши мыши по соответствующей ячейке." sqref="O135"/>
    <dataValidation type="textLength" operator="lessThanOrEqual" allowBlank="1" showInputMessage="1" showErrorMessage="1" errorTitle="Ошибка" error="Допускается ввод не более 900 символов!" sqref="R135">
      <formula1>900</formula1>
    </dataValidation>
    <dataValidation allowBlank="1" showInputMessage="1" showErrorMessage="1" prompt="Для выбора выполните двойной щелчок левой клавиши мыши по соответствующей ячейке." sqref="S135"/>
    <dataValidation type="textLength" operator="lessThanOrEqual" allowBlank="1" showInputMessage="1" showErrorMessage="1" errorTitle="Ошибка" error="Допускается ввод не более 900 символов!" sqref="V135">
      <formula1>900</formula1>
    </dataValidation>
    <dataValidation type="textLength" operator="lessThanOrEqual" allowBlank="1" showInputMessage="1" showErrorMessage="1" errorTitle="Ошибка" error="Допускается ввод не более 900 символов!" sqref="W135">
      <formula1>900</formula1>
    </dataValidation>
    <dataValidation allowBlank="1" showInputMessage="1" showErrorMessage="1" prompt="Для выбора выполните двойной щелчок левой клавиши мыши по соответствующей ячейке." sqref="F136"/>
    <dataValidation allowBlank="1" showInputMessage="1" showErrorMessage="1" prompt="Выберите виды деятельности, выполнив двойной щелчок левой кнопки мыши по ячейке." sqref="G136"/>
    <dataValidation type="textLength" operator="lessThanOrEqual" allowBlank="1" showInputMessage="1" showErrorMessage="1" errorTitle="Ошибка" error="Допускается ввод не более 900 символов!" sqref="J13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dataValidation type="textLength" operator="lessThanOrEqual" allowBlank="1" showInputMessage="1" showErrorMessage="1" errorTitle="Ошибка" error="Допускается ввод не более 900 символов!" sqref="R136">
      <formula1>900</formula1>
    </dataValidation>
    <dataValidation allowBlank="1" showInputMessage="1" showErrorMessage="1" prompt="Для выбора выполните двойной щелчок левой клавиши мыши по соответствующей ячейке." sqref="S136"/>
    <dataValidation allowBlank="1" showInputMessage="1" showErrorMessage="1" prompt="Для выбора выполните двойной щелчок левой клавиши мыши по соответствующей ячейке." sqref="F137"/>
    <dataValidation allowBlank="1" showInputMessage="1" showErrorMessage="1" prompt="Выберите виды деятельности, выполнив двойной щелчок левой кнопки мыши по ячейке." sqref="G1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7"/>
    <dataValidation allowBlank="1" showInputMessage="1" showErrorMessage="1" prompt="Для выбора выполните двойной щелчок левой клавиши мыши по соответствующей ячейке." sqref="F138"/>
    <dataValidation allowBlank="1" showInputMessage="1" showErrorMessage="1" prompt="Выберите виды деятельности, выполнив двойной щелчок левой кнопки мыши по ячейке." sqref="G138"/>
    <dataValidation type="textLength" operator="lessThanOrEqual" allowBlank="1" showInputMessage="1" showErrorMessage="1" errorTitle="Ошибка" error="Допускается ввод не более 900 символов!" sqref="J1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8"/>
    <dataValidation allowBlank="1" showInputMessage="1" showErrorMessage="1" prompt="Для выбора выполните двойной щелчок левой клавиши мыши по соответствующей ячейке." sqref="O138"/>
    <dataValidation type="textLength" operator="lessThanOrEqual" allowBlank="1" showInputMessage="1" showErrorMessage="1" errorTitle="Ошибка" error="Допускается ввод не более 900 символов!" sqref="R138">
      <formula1>900</formula1>
    </dataValidation>
    <dataValidation allowBlank="1" showInputMessage="1" showErrorMessage="1" prompt="Для выбора выполните двойной щелчок левой клавиши мыши по соответствующей ячейке." sqref="S138"/>
    <dataValidation type="textLength" operator="lessThanOrEqual" allowBlank="1" showInputMessage="1" showErrorMessage="1" errorTitle="Ошибка" error="Допускается ввод не более 900 символов!" sqref="V138">
      <formula1>900</formula1>
    </dataValidation>
    <dataValidation type="textLength" operator="lessThanOrEqual" allowBlank="1" showInputMessage="1" showErrorMessage="1" errorTitle="Ошибка" error="Допускается ввод не более 900 символов!" sqref="W138">
      <formula1>900</formula1>
    </dataValidation>
    <dataValidation allowBlank="1" showInputMessage="1" showErrorMessage="1" prompt="Для выбора выполните двойной щелчок левой клавиши мыши по соответствующей ячейке." sqref="F139"/>
    <dataValidation allowBlank="1" showInputMessage="1" showErrorMessage="1" prompt="Выберите виды деятельности, выполнив двойной щелчок левой кнопки мыши по ячейке." sqref="G139"/>
    <dataValidation type="textLength" operator="lessThanOrEqual" allowBlank="1" showInputMessage="1" showErrorMessage="1" errorTitle="Ошибка" error="Допускается ввод не более 900 символов!" sqref="J1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9"/>
    <dataValidation type="textLength" operator="lessThanOrEqual" allowBlank="1" showInputMessage="1" showErrorMessage="1" errorTitle="Ошибка" error="Допускается ввод не более 900 символов!" sqref="R139">
      <formula1>900</formula1>
    </dataValidation>
    <dataValidation allowBlank="1" showInputMessage="1" showErrorMessage="1" prompt="Для выбора выполните двойной щелчок левой клавиши мыши по соответствующей ячейке." sqref="S139"/>
    <dataValidation allowBlank="1" showInputMessage="1" showErrorMessage="1" prompt="Для выбора выполните двойной щелчок левой клавиши мыши по соответствующей ячейке." sqref="F140"/>
    <dataValidation allowBlank="1" showInputMessage="1" showErrorMessage="1" prompt="Выберите виды деятельности, выполнив двойной щелчок левой кнопки мыши по ячейке." sqref="G1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0"/>
    <dataValidation allowBlank="1" showInputMessage="1" showErrorMessage="1" prompt="Для выбора выполните двойной щелчок левой клавиши мыши по соответствующей ячейке." sqref="F141"/>
    <dataValidation allowBlank="1" showInputMessage="1" showErrorMessage="1" prompt="Выберите виды деятельности, выполнив двойной щелчок левой кнопки мыши по ячейке." sqref="G141"/>
    <dataValidation type="textLength" operator="lessThanOrEqual" allowBlank="1" showInputMessage="1" showErrorMessage="1" errorTitle="Ошибка" error="Допускается ввод не более 900 символов!" sqref="J14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1"/>
    <dataValidation allowBlank="1" showInputMessage="1" showErrorMessage="1" prompt="Для выбора выполните двойной щелчок левой клавиши мыши по соответствующей ячейке." sqref="O141"/>
    <dataValidation type="textLength" operator="lessThanOrEqual" allowBlank="1" showInputMessage="1" showErrorMessage="1" errorTitle="Ошибка" error="Допускается ввод не более 900 символов!" sqref="R141">
      <formula1>900</formula1>
    </dataValidation>
    <dataValidation allowBlank="1" showInputMessage="1" showErrorMessage="1" prompt="Для выбора выполните двойной щелчок левой клавиши мыши по соответствующей ячейке." sqref="S141"/>
    <dataValidation type="textLength" operator="lessThanOrEqual" allowBlank="1" showInputMessage="1" showErrorMessage="1" errorTitle="Ошибка" error="Допускается ввод не более 900 символов!" sqref="V141">
      <formula1>900</formula1>
    </dataValidation>
    <dataValidation type="textLength" operator="lessThanOrEqual" allowBlank="1" showInputMessage="1" showErrorMessage="1" errorTitle="Ошибка" error="Допускается ввод не более 900 символов!" sqref="W141">
      <formula1>900</formula1>
    </dataValidation>
    <dataValidation allowBlank="1" showInputMessage="1" showErrorMessage="1" prompt="Для выбора выполните двойной щелчок левой клавиши мыши по соответствующей ячейке." sqref="F142"/>
    <dataValidation allowBlank="1" showInputMessage="1" showErrorMessage="1" prompt="Выберите виды деятельности, выполнив двойной щелчок левой кнопки мыши по ячейке." sqref="G142"/>
    <dataValidation type="textLength" operator="lessThanOrEqual" allowBlank="1" showInputMessage="1" showErrorMessage="1" errorTitle="Ошибка" error="Допускается ввод не более 900 символов!" sqref="J14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
    <dataValidation type="textLength" operator="lessThanOrEqual" allowBlank="1" showInputMessage="1" showErrorMessage="1" errorTitle="Ошибка" error="Допускается ввод не более 900 символов!" sqref="R142">
      <formula1>900</formula1>
    </dataValidation>
    <dataValidation allowBlank="1" showInputMessage="1" showErrorMessage="1" prompt="Для выбора выполните двойной щелчок левой клавиши мыши по соответствующей ячейке." sqref="S142"/>
    <dataValidation allowBlank="1" showInputMessage="1" showErrorMessage="1" prompt="Для выбора выполните двойной щелчок левой клавиши мыши по соответствующей ячейке." sqref="F143"/>
    <dataValidation allowBlank="1" showInputMessage="1" showErrorMessage="1" prompt="Выберите виды деятельности, выполнив двойной щелчок левой кнопки мыши по ячейке." sqref="G1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3"/>
    <dataValidation allowBlank="1" showInputMessage="1" showErrorMessage="1" prompt="Для выбора выполните двойной щелчок левой клавиши мыши по соответствующей ячейке." sqref="F144"/>
    <dataValidation allowBlank="1" showInputMessage="1" showErrorMessage="1" prompt="Выберите виды деятельности, выполнив двойной щелчок левой кнопки мыши по ячейке." sqref="G144"/>
    <dataValidation type="textLength" operator="lessThanOrEqual" allowBlank="1" showInputMessage="1" showErrorMessage="1" errorTitle="Ошибка" error="Допускается ввод не более 900 символов!" sqref="J14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4"/>
    <dataValidation allowBlank="1" showInputMessage="1" showErrorMessage="1" prompt="Для выбора выполните двойной щелчок левой клавиши мыши по соответствующей ячейке." sqref="O144"/>
    <dataValidation type="textLength" operator="lessThanOrEqual" allowBlank="1" showInputMessage="1" showErrorMessage="1" errorTitle="Ошибка" error="Допускается ввод не более 900 символов!" sqref="R144">
      <formula1>900</formula1>
    </dataValidation>
    <dataValidation allowBlank="1" showInputMessage="1" showErrorMessage="1" prompt="Для выбора выполните двойной щелчок левой клавиши мыши по соответствующей ячейке." sqref="S144"/>
    <dataValidation type="textLength" operator="lessThanOrEqual" allowBlank="1" showInputMessage="1" showErrorMessage="1" errorTitle="Ошибка" error="Допускается ввод не более 900 символов!" sqref="V144">
      <formula1>900</formula1>
    </dataValidation>
    <dataValidation type="textLength" operator="lessThanOrEqual" allowBlank="1" showInputMessage="1" showErrorMessage="1" errorTitle="Ошибка" error="Допускается ввод не более 900 символов!" sqref="W144">
      <formula1>900</formula1>
    </dataValidation>
    <dataValidation allowBlank="1" showInputMessage="1" showErrorMessage="1" prompt="Для выбора выполните двойной щелчок левой клавиши мыши по соответствующей ячейке." sqref="F145"/>
    <dataValidation allowBlank="1" showInputMessage="1" showErrorMessage="1" prompt="Выберите виды деятельности, выполнив двойной щелчок левой кнопки мыши по ячейке." sqref="G145"/>
    <dataValidation type="textLength" operator="lessThanOrEqual" allowBlank="1" showInputMessage="1" showErrorMessage="1" errorTitle="Ошибка" error="Допускается ввод не более 900 символов!" sqref="J14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5"/>
    <dataValidation type="textLength" operator="lessThanOrEqual" allowBlank="1" showInputMessage="1" showErrorMessage="1" errorTitle="Ошибка" error="Допускается ввод не более 900 символов!" sqref="R145">
      <formula1>900</formula1>
    </dataValidation>
    <dataValidation allowBlank="1" showInputMessage="1" showErrorMessage="1" prompt="Для выбора выполните двойной щелчок левой клавиши мыши по соответствующей ячейке." sqref="S145"/>
    <dataValidation allowBlank="1" showInputMessage="1" showErrorMessage="1" prompt="Для выбора выполните двойной щелчок левой клавиши мыши по соответствующей ячейке." sqref="F146"/>
    <dataValidation allowBlank="1" showInputMessage="1" showErrorMessage="1" prompt="Выберите виды деятельности, выполнив двойной щелчок левой кнопки мыши по ячейке." sqref="G1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757CE-67CA-3D3C-939E-2279910198D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311" width="8.00390625" customWidth="1"/>
    <col min="38" max="64" style="2910" width="8.00390625" customWidth="1"/>
    <col min="65" max="65" style="2910" width="9.140625" hidden="1"/>
  </cols>
  <sheetData>
    <row s="324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41" customFormat="1" customHeight="1" ht="11.25" hidden="1">
      <c r="L2" s="1609" t="s">
        <v>395</v>
      </c>
      <c r="M2" s="1609" t="s">
        <v>396</v>
      </c>
      <c r="R2" s="1609" t="s">
        <v>397</v>
      </c>
      <c r="S2" s="1609" t="s">
        <v>396</v>
      </c>
      <c r="X2" s="1609" t="s">
        <v>395</v>
      </c>
      <c r="Y2" s="1609" t="s">
        <v>396</v>
      </c>
      <c r="AD2" s="1609" t="s">
        <v>395</v>
      </c>
      <c r="AE2" s="1609" t="s">
        <v>396</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4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398</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КГУП "Примтеплоэнерго"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4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90</v>
      </c>
      <c r="E8" s="2183" t="s">
        <v>175</v>
      </c>
      <c r="F8" s="2248" t="s">
        <v>189</v>
      </c>
      <c r="G8" s="2249"/>
      <c r="H8" s="2248" t="s">
        <v>90</v>
      </c>
      <c r="I8" s="2249"/>
      <c r="J8" s="2183" t="s">
        <v>190</v>
      </c>
      <c r="K8" s="1612"/>
      <c r="L8" s="2252" t="s">
        <v>399</v>
      </c>
      <c r="M8" s="2252"/>
      <c r="N8" s="2252"/>
      <c r="O8" s="2252"/>
      <c r="P8" s="2252"/>
      <c r="Q8" s="1613"/>
      <c r="R8" s="2152" t="s">
        <v>400</v>
      </c>
      <c r="S8" s="2253"/>
      <c r="T8" s="2253"/>
      <c r="U8" s="2253"/>
      <c r="V8" s="2253"/>
      <c r="W8" s="1613"/>
      <c r="X8" s="2254" t="s">
        <v>401</v>
      </c>
      <c r="Y8" s="2254"/>
      <c r="Z8" s="2254"/>
      <c r="AA8" s="2254"/>
      <c r="AB8" s="2254"/>
      <c r="AC8" s="1614"/>
      <c r="AD8" s="2183" t="s">
        <v>402</v>
      </c>
      <c r="AE8" s="2183"/>
      <c r="AF8" s="2183"/>
      <c r="AG8" s="2183"/>
      <c r="AH8" s="2157"/>
      <c r="AI8" s="2183" t="s">
        <v>403</v>
      </c>
      <c r="AJ8" s="1630"/>
      <c r="BM8" s="349">
        <v>32</v>
      </c>
    </row>
    <row customHeight="1" ht="23.25">
      <c r="D9" s="2183"/>
      <c r="E9" s="2183"/>
      <c r="F9" s="2231" t="s">
        <v>91</v>
      </c>
      <c r="G9" s="2231" t="s">
        <v>195</v>
      </c>
      <c r="H9" s="2250"/>
      <c r="I9" s="2251"/>
      <c r="J9" s="2157"/>
      <c r="K9" s="1615"/>
      <c r="L9" s="2183" t="s">
        <v>404</v>
      </c>
      <c r="M9" s="2157"/>
      <c r="N9" s="2248" t="s">
        <v>90</v>
      </c>
      <c r="O9" s="2249"/>
      <c r="P9" s="2183" t="s">
        <v>196</v>
      </c>
      <c r="Q9" s="1612"/>
      <c r="R9" s="2183" t="s">
        <v>404</v>
      </c>
      <c r="S9" s="2157"/>
      <c r="T9" s="2248" t="s">
        <v>90</v>
      </c>
      <c r="U9" s="2249"/>
      <c r="V9" s="2183" t="s">
        <v>196</v>
      </c>
      <c r="W9" s="1612"/>
      <c r="X9" s="2183" t="s">
        <v>404</v>
      </c>
      <c r="Y9" s="2157"/>
      <c r="Z9" s="2248" t="s">
        <v>90</v>
      </c>
      <c r="AA9" s="2249"/>
      <c r="AB9" s="2183" t="s">
        <v>405</v>
      </c>
      <c r="AC9" s="1612"/>
      <c r="AD9" s="2183" t="s">
        <v>404</v>
      </c>
      <c r="AE9" s="2157"/>
      <c r="AF9" s="2248" t="s">
        <v>90</v>
      </c>
      <c r="AG9" s="2249"/>
      <c r="AH9" s="2157" t="s">
        <v>405</v>
      </c>
      <c r="AI9" s="2183"/>
      <c r="AJ9" s="1630"/>
      <c r="BM9" s="349">
        <v>22</v>
      </c>
    </row>
    <row customHeight="1" ht="24">
      <c r="D10" s="2231"/>
      <c r="E10" s="2231"/>
      <c r="F10" s="2255"/>
      <c r="G10" s="2255"/>
      <c r="H10" s="2256"/>
      <c r="I10" s="2257"/>
      <c r="J10" s="2248"/>
      <c r="K10" s="1615"/>
      <c r="L10" s="1634" t="s">
        <v>406</v>
      </c>
      <c r="M10" s="1629" t="s">
        <v>407</v>
      </c>
      <c r="N10" s="2250"/>
      <c r="O10" s="2251"/>
      <c r="P10" s="2231"/>
      <c r="Q10" s="1612"/>
      <c r="R10" s="1634" t="s">
        <v>406</v>
      </c>
      <c r="S10" s="1629" t="s">
        <v>407</v>
      </c>
      <c r="T10" s="2250"/>
      <c r="U10" s="2251"/>
      <c r="V10" s="2231"/>
      <c r="W10" s="1612"/>
      <c r="X10" s="1634" t="s">
        <v>406</v>
      </c>
      <c r="Y10" s="1629" t="s">
        <v>407</v>
      </c>
      <c r="Z10" s="2250"/>
      <c r="AA10" s="2251"/>
      <c r="AB10" s="2231"/>
      <c r="AC10" s="1612"/>
      <c r="AD10" s="1634" t="s">
        <v>406</v>
      </c>
      <c r="AE10" s="1629" t="s">
        <v>407</v>
      </c>
      <c r="AF10" s="2250"/>
      <c r="AG10" s="2251"/>
      <c r="AH10" s="2248"/>
      <c r="AI10" s="2231"/>
      <c r="AJ10" s="1630"/>
      <c r="AK10" s="310" t="s">
        <v>408</v>
      </c>
      <c r="AL10" s="310" t="s">
        <v>197</v>
      </c>
      <c r="BM10" s="349">
        <v>23</v>
      </c>
    </row>
    <row customHeight="1" ht="15">
      <c r="D11" s="2239" t="s">
        <v>179</v>
      </c>
      <c r="E11" s="2235" t="s">
        <v>409</v>
      </c>
      <c r="F11" s="2235" t="s">
        <v>410</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4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105</v>
      </c>
      <c r="E17" s="2235" t="s">
        <v>409</v>
      </c>
      <c r="F17" s="2235" t="s">
        <v>411</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4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92</v>
      </c>
      <c r="E23" s="2235" t="s">
        <v>409</v>
      </c>
      <c r="F23" s="2235" t="s">
        <v>412</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100</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4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93</v>
      </c>
      <c r="E29" s="2235" t="s">
        <v>409</v>
      </c>
      <c r="F29" s="2235" t="s">
        <v>413</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4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101</v>
      </c>
      <c r="E35" s="2235" t="s">
        <v>409</v>
      </c>
      <c r="F35" s="2235" t="s">
        <v>414</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4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84</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02081-D5DF-4EA7-C0B6-8968AB5BAB2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312" width="15.00390625" hidden="1" customWidth="1"/>
    <col min="2" max="2" style="3315" width="15.00390625" hidden="1" customWidth="1"/>
    <col min="3" max="3" style="3313" width="3.00390625" customWidth="1"/>
    <col min="4" max="4" style="3395" width="6.00390625" customWidth="1"/>
    <col min="5" max="5" style="3313" width="52.00390625" customWidth="1"/>
    <col min="6" max="6" style="3313" width="48.00390625" customWidth="1"/>
    <col min="7" max="7" style="3313" width="121.00390625" customWidth="1"/>
    <col min="8" max="8" style="3313" width="8.00390625" customWidth="1"/>
    <col min="9" max="9" style="3313" width="64.00390625" customWidth="1"/>
    <col min="10" max="10" style="3313" width="9.140625" hidden="1"/>
  </cols>
  <sheetData>
    <row customHeight="1" ht="11.25" hidden="1">
      <c r="A1" s="1742" t="s">
        <v>415</v>
      </c>
      <c r="J1" s="511" t="s">
        <v>14</v>
      </c>
    </row>
    <row customHeight="1" ht="11.25" hidden="1">
      <c r="J2" s="511">
        <v>0</v>
      </c>
    </row>
    <row s="3314"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КГУП "Примтеплоэнерго"</v>
      </c>
      <c r="E5" s="2232"/>
      <c r="F5" s="2232"/>
      <c r="I5" s="771"/>
      <c r="J5" s="511">
        <v>17</v>
      </c>
    </row>
    <row s="3314"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416</v>
      </c>
      <c r="E8" s="2261"/>
      <c r="F8" s="2261"/>
      <c r="G8" s="2264" t="s">
        <v>417</v>
      </c>
      <c r="J8" s="511">
        <v>11</v>
      </c>
    </row>
    <row customHeight="1" ht="11.549999999999999">
      <c r="A9" s="513"/>
      <c r="B9" s="558"/>
      <c r="C9" s="513"/>
      <c r="D9" s="528" t="s">
        <v>90</v>
      </c>
      <c r="E9" s="502" t="s">
        <v>418</v>
      </c>
      <c r="F9" s="502" t="s">
        <v>419</v>
      </c>
      <c r="G9" s="2265"/>
      <c r="J9" s="511">
        <v>11</v>
      </c>
    </row>
    <row customHeight="1" ht="12" hidden="1">
      <c r="A10" s="513"/>
      <c r="B10" s="558"/>
      <c r="C10" s="513"/>
      <c r="D10" s="520"/>
      <c r="E10" s="520"/>
      <c r="F10" s="520"/>
      <c r="G10" s="520"/>
      <c r="J10" s="511">
        <v>0</v>
      </c>
    </row>
    <row customHeight="1" ht="22.5" hidden="1">
      <c r="A11" s="513"/>
      <c r="B11" s="558"/>
      <c r="C11" s="513"/>
      <c r="D11" s="1065" t="s">
        <v>179</v>
      </c>
      <c r="E11" s="1068" t="s">
        <v>420</v>
      </c>
      <c r="F11" s="1067" t="str">
        <f>IF(region_name="","",region_name)</f>
        <v>Приморский край</v>
      </c>
      <c r="G11" s="1068" t="s">
        <v>421</v>
      </c>
      <c r="H11" s="531"/>
      <c r="J11" s="511">
        <v>0</v>
      </c>
    </row>
    <row customHeight="1" ht="22.5" hidden="1">
      <c r="A12" s="513"/>
      <c r="B12" s="558"/>
      <c r="C12" s="513"/>
      <c r="D12" s="501" t="s">
        <v>179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422</v>
      </c>
      <c r="G12" s="530"/>
      <c r="H12" s="531"/>
      <c r="J12" s="511">
        <v>0</v>
      </c>
    </row>
    <row customHeight="1" ht="23.25">
      <c r="A13" s="513"/>
      <c r="B13" s="558"/>
      <c r="C13" s="513"/>
      <c r="D13" s="501" t="s">
        <v>179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423</v>
      </c>
      <c r="E14" s="1066" t="s">
        <v>424</v>
      </c>
      <c r="F14" s="1067" t="str">
        <f>IF(inn="","",inn)</f>
        <v>2536112729</v>
      </c>
      <c r="G14" s="1068" t="s">
        <v>425</v>
      </c>
      <c r="H14" s="531"/>
      <c r="J14" s="511">
        <v>0</v>
      </c>
    </row>
    <row customHeight="1" ht="22.5" hidden="1">
      <c r="A15" s="513"/>
      <c r="B15" s="558"/>
      <c r="C15" s="513"/>
      <c r="D15" s="1065" t="s">
        <v>426</v>
      </c>
      <c r="E15" s="1066" t="s">
        <v>427</v>
      </c>
      <c r="F15" s="1067" t="str">
        <f>IF(kpp="","",kpp)</f>
        <v>253801001</v>
      </c>
      <c r="G15" s="1068" t="s">
        <v>428</v>
      </c>
      <c r="H15" s="531"/>
      <c r="J15" s="511">
        <v>0</v>
      </c>
    </row>
    <row customHeight="1" ht="39">
      <c r="A16" s="513"/>
      <c r="B16" s="558"/>
      <c r="C16" s="513"/>
      <c r="D16" s="501" t="s">
        <v>105</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92</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93</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429</v>
      </c>
      <c r="B19" s="558"/>
      <c r="C19" s="2269"/>
      <c r="D19" s="501" t="str">
        <f>A19</f>
        <v>5.1</v>
      </c>
      <c r="E19" s="498" t="s">
        <v>430</v>
      </c>
      <c r="F19" s="499" t="s">
        <v>422</v>
      </c>
      <c r="G19" s="500" t="s">
        <v>431</v>
      </c>
      <c r="H19" s="531"/>
      <c r="I19" s="908"/>
      <c r="J19" s="511">
        <v>0</v>
      </c>
    </row>
    <row customHeight="1" ht="24" hidden="1">
      <c r="A20" s="2258"/>
      <c r="B20" s="558"/>
      <c r="C20" s="2269"/>
      <c r="D20" s="496" t="str">
        <f>D19&amp;".1"</f>
        <v>5.1.1</v>
      </c>
      <c r="E20" s="495" t="s">
        <v>432</v>
      </c>
      <c r="F20" s="937" t="s">
        <v>28</v>
      </c>
      <c r="G20" s="530"/>
      <c r="H20" s="531"/>
      <c r="I20" s="908"/>
      <c r="J20" s="511">
        <v>0</v>
      </c>
    </row>
    <row customHeight="1" ht="22.5" hidden="1">
      <c r="A21" s="2258"/>
      <c r="B21" s="558"/>
      <c r="C21" s="2269"/>
      <c r="D21" s="496" t="str">
        <f>D19&amp;".2"</f>
        <v>5.1.2</v>
      </c>
      <c r="E21" s="495" t="s">
        <v>433</v>
      </c>
      <c r="F21" s="1789" t="s">
        <v>28</v>
      </c>
      <c r="G21" s="500" t="s">
        <v>434</v>
      </c>
      <c r="H21" s="531"/>
      <c r="I21" s="908"/>
      <c r="J21" s="511">
        <v>0</v>
      </c>
    </row>
    <row customHeight="1" ht="22.5" hidden="1">
      <c r="A22" s="2258"/>
      <c r="B22" s="558"/>
      <c r="C22" s="2269"/>
      <c r="D22" s="496" t="str">
        <f>D19&amp;".3"</f>
        <v>5.1.3</v>
      </c>
      <c r="E22" s="495" t="s">
        <v>435</v>
      </c>
      <c r="F22" s="937" t="s">
        <v>28</v>
      </c>
      <c r="G22" s="530"/>
      <c r="H22" s="531"/>
      <c r="I22" s="908"/>
      <c r="J22" s="511">
        <v>0</v>
      </c>
    </row>
    <row customHeight="1" ht="22.5" hidden="1">
      <c r="A23" s="2258"/>
      <c r="B23" s="558"/>
      <c r="C23" s="2269"/>
      <c r="D23" s="496" t="str">
        <f>D19&amp;".4"</f>
        <v>5.1.4</v>
      </c>
      <c r="E23" s="495" t="s">
        <v>436</v>
      </c>
      <c r="F23" s="937" t="s">
        <v>28</v>
      </c>
      <c r="G23" s="500" t="s">
        <v>437</v>
      </c>
      <c r="H23" s="531"/>
      <c r="I23" s="908"/>
      <c r="J23" s="511">
        <v>0</v>
      </c>
    </row>
    <row customHeight="1" ht="22.5" hidden="1">
      <c r="A24" s="2034"/>
      <c r="B24" s="558"/>
      <c r="C24" s="548"/>
      <c r="D24" s="523"/>
      <c r="E24" s="1224" t="s">
        <v>438</v>
      </c>
      <c r="F24" s="524"/>
      <c r="G24" s="525"/>
      <c r="H24" s="531"/>
      <c r="I24" s="908"/>
      <c r="J24" s="511">
        <v>0</v>
      </c>
    </row>
    <row s="3315" customFormat="1" customHeight="1" ht="24.75" hidden="1">
      <c r="A25" s="513"/>
      <c r="B25" s="558"/>
      <c r="C25" s="558"/>
      <c r="D25" s="1062" t="s">
        <v>92</v>
      </c>
      <c r="E25" s="1064" t="s">
        <v>439</v>
      </c>
      <c r="F25" s="1069" t="s">
        <v>422</v>
      </c>
      <c r="G25" s="1064"/>
      <c r="J25" s="557">
        <v>0</v>
      </c>
    </row>
    <row s="3315" customFormat="1" customHeight="1" ht="11.25" hidden="1">
      <c r="A26" s="513"/>
      <c r="B26" s="558"/>
      <c r="C26" s="558"/>
      <c r="D26" s="1062" t="s">
        <v>440</v>
      </c>
      <c r="E26" s="1063" t="s">
        <v>441</v>
      </c>
      <c r="F26" s="1069" t="s">
        <v>422</v>
      </c>
      <c r="G26" s="1064"/>
      <c r="J26" s="557">
        <v>0</v>
      </c>
    </row>
    <row s="3315" customFormat="1" customHeight="1" ht="11.25" hidden="1">
      <c r="A27" s="513"/>
      <c r="B27" s="558"/>
      <c r="C27" s="558"/>
      <c r="D27" s="1062" t="s">
        <v>442</v>
      </c>
      <c r="E27" s="1070" t="s">
        <v>443</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315" customFormat="1" customHeight="1" ht="11.25" hidden="1">
      <c r="A28" s="513"/>
      <c r="B28" s="558"/>
      <c r="C28" s="558"/>
      <c r="D28" s="1062" t="s">
        <v>444</v>
      </c>
      <c r="E28" s="1070" t="s">
        <v>445</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315" customFormat="1" customHeight="1" ht="11.25" hidden="1">
      <c r="A29" s="513"/>
      <c r="B29" s="558"/>
      <c r="C29" s="558"/>
      <c r="D29" s="1062" t="s">
        <v>446</v>
      </c>
      <c r="E29" s="1070" t="s">
        <v>447</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315" customFormat="1" customHeight="1" ht="11.25" hidden="1">
      <c r="A30" s="513"/>
      <c r="B30" s="558"/>
      <c r="C30" s="558"/>
      <c r="D30" s="1062" t="s">
        <v>448</v>
      </c>
      <c r="E30" s="1063" t="s">
        <v>449</v>
      </c>
      <c r="F30" s="1071"/>
      <c r="G30" s="1064"/>
      <c r="J30" s="557">
        <v>0</v>
      </c>
    </row>
    <row s="3315" customFormat="1" customHeight="1" ht="11.25" hidden="1">
      <c r="A31" s="513"/>
      <c r="B31" s="558"/>
      <c r="C31" s="558"/>
      <c r="D31" s="1062" t="s">
        <v>450</v>
      </c>
      <c r="E31" s="1063" t="s">
        <v>451</v>
      </c>
      <c r="F31" s="1071"/>
      <c r="G31" s="1064"/>
      <c r="J31" s="557">
        <v>0</v>
      </c>
    </row>
    <row s="3315" customFormat="1" customHeight="1" ht="11.25" hidden="1">
      <c r="A32" s="513"/>
      <c r="B32" s="558"/>
      <c r="C32" s="558"/>
      <c r="D32" s="1062" t="s">
        <v>452</v>
      </c>
      <c r="E32" s="1063" t="s">
        <v>453</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422</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454</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454</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422</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455</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456</v>
      </c>
      <c r="H44" s="531"/>
      <c r="J44" s="511">
        <v>22</v>
      </c>
    </row>
    <row customHeight="1" ht="23.25">
      <c r="A45" s="513"/>
      <c r="B45" s="558"/>
      <c r="C45" s="513"/>
      <c r="D45" s="496">
        <f>D44+1</f>
        <v>11</v>
      </c>
      <c r="E45" s="494" t="s">
        <v>457</v>
      </c>
      <c r="F45" s="499" t="s">
        <v>422</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458</v>
      </c>
      <c r="H46" s="531"/>
      <c r="J46" s="511">
        <v>23</v>
      </c>
    </row>
    <row customHeight="1" ht="24">
      <c r="A47" s="2258"/>
      <c r="B47" s="558"/>
      <c r="C47" s="548"/>
      <c r="D47" s="496" t="str">
        <f>D45&amp;".2"</f>
        <v>11.2</v>
      </c>
      <c r="E47" s="498" t="s">
        <v>459</v>
      </c>
      <c r="F47" s="546"/>
      <c r="G47" s="493" t="s">
        <v>460</v>
      </c>
      <c r="H47" s="531"/>
      <c r="J47" s="511">
        <v>23</v>
      </c>
    </row>
    <row customHeight="1" ht="24">
      <c r="A48" s="2258"/>
      <c r="B48" s="558"/>
      <c r="C48" s="548"/>
      <c r="D48" s="496" t="str">
        <f>D45&amp;".3"</f>
        <v>11.3</v>
      </c>
      <c r="E48" s="498" t="s">
        <v>461</v>
      </c>
      <c r="F48" s="546"/>
      <c r="G48" s="493" t="s">
        <v>462</v>
      </c>
      <c r="H48" s="531"/>
      <c r="J48" s="511">
        <v>23</v>
      </c>
    </row>
    <row customHeight="1" ht="24">
      <c r="A49" s="2258"/>
      <c r="B49" s="558"/>
      <c r="C49" s="548"/>
      <c r="D49" s="496" t="str">
        <f>IF(TEMPLATE_SPHERE="TKO",D45&amp;".0",D45&amp;".4")</f>
        <v>11.4</v>
      </c>
      <c r="E49" s="492" t="s">
        <v>463</v>
      </c>
      <c r="F49" s="1741"/>
      <c r="G49" s="1818" t="s">
        <v>464</v>
      </c>
      <c r="H49" s="531"/>
      <c r="J49" s="511">
        <v>23</v>
      </c>
    </row>
    <row customHeight="1" ht="24">
      <c r="A50" s="513"/>
      <c r="B50" s="558"/>
      <c r="C50" s="513"/>
      <c r="D50" s="523"/>
      <c r="E50" s="471" t="s">
        <v>465</v>
      </c>
      <c r="F50" s="524"/>
      <c r="G50" s="1818" t="s">
        <v>466</v>
      </c>
      <c r="H50" s="532"/>
      <c r="J50" s="511">
        <v>23</v>
      </c>
    </row>
    <row customHeight="1" ht="24">
      <c r="A51" s="914"/>
      <c r="B51" s="558"/>
      <c r="C51" s="548"/>
      <c r="D51" s="496">
        <f>D45+1</f>
        <v>12</v>
      </c>
      <c r="E51" s="584" t="s">
        <v>467</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83"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83"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84</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394BC-D3DE-CFE2-6D33-175BB9BC894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468</v>
      </c>
      <c r="I1" s="2273"/>
      <c r="J1" s="2273"/>
      <c r="K1" s="2273"/>
      <c r="L1" s="2273"/>
      <c r="M1" s="2273"/>
      <c r="N1" s="2273"/>
      <c r="O1" s="2273"/>
      <c r="P1" s="2273"/>
      <c r="Q1" s="2273"/>
      <c r="R1" s="2273"/>
      <c r="T1" s="2273" t="s">
        <v>469</v>
      </c>
      <c r="U1" s="2273"/>
      <c r="V1" s="2273"/>
      <c r="X1" s="2273" t="s">
        <v>470</v>
      </c>
      <c r="Y1" s="2273"/>
      <c r="Z1" s="2273"/>
      <c r="AB1" s="2273" t="s">
        <v>471</v>
      </c>
      <c r="AC1" s="2273"/>
      <c r="AT1" s="503" t="s">
        <v>14</v>
      </c>
    </row>
    <row customHeight="1" ht="14.25" hidden="1">
      <c r="AT2" s="503">
        <v>0</v>
      </c>
    </row>
    <row s="3397" customFormat="1" customHeight="1" ht="5.25">
      <c r="C3" s="757"/>
      <c r="D3" s="758"/>
      <c r="E3" s="758"/>
      <c r="F3" s="758"/>
      <c r="G3" s="758"/>
      <c r="H3" s="758" t="s">
        <v>472</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КГУП "Примтеплоэнерго"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416</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417</v>
      </c>
      <c r="AF7" s="2279" t="s">
        <v>417</v>
      </c>
      <c r="AG7" s="2279" t="s">
        <v>417</v>
      </c>
      <c r="AH7" s="2279" t="s">
        <v>417</v>
      </c>
      <c r="AT7" s="503">
        <v>14</v>
      </c>
    </row>
    <row customHeight="1" ht="27.299999999999997">
      <c r="C8" s="506"/>
      <c r="D8" s="2183" t="s">
        <v>90</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473</v>
      </c>
      <c r="I8" s="2282" t="s">
        <v>474</v>
      </c>
      <c r="J8" s="2279" t="s">
        <v>475</v>
      </c>
      <c r="K8" s="2279"/>
      <c r="L8" s="2279"/>
      <c r="M8" s="2274"/>
      <c r="N8" s="2279" t="s">
        <v>476</v>
      </c>
      <c r="O8" s="2279"/>
      <c r="P8" s="2279" t="s">
        <v>477</v>
      </c>
      <c r="Q8" s="2279"/>
      <c r="R8" s="2286" t="s">
        <v>478</v>
      </c>
      <c r="S8" s="880"/>
      <c r="T8" s="2284" t="s">
        <v>479</v>
      </c>
      <c r="U8" s="2284" t="s">
        <v>480</v>
      </c>
      <c r="V8" s="2284" t="s">
        <v>481</v>
      </c>
      <c r="W8" s="882"/>
      <c r="X8" s="2284" t="s">
        <v>482</v>
      </c>
      <c r="Y8" s="2284" t="s">
        <v>483</v>
      </c>
      <c r="Z8" s="2284" t="s">
        <v>484</v>
      </c>
      <c r="AA8" s="882"/>
      <c r="AB8" s="2284" t="s">
        <v>485</v>
      </c>
      <c r="AC8" s="2284" t="s">
        <v>478</v>
      </c>
      <c r="AD8" s="882"/>
      <c r="AE8" s="2279"/>
      <c r="AF8" s="2279"/>
      <c r="AG8" s="2279"/>
      <c r="AH8" s="2279"/>
      <c r="AT8" s="503">
        <v>26</v>
      </c>
    </row>
    <row customHeight="1" ht="46.199999999999996">
      <c r="C9" s="506"/>
      <c r="D9" s="2183"/>
      <c r="E9" s="2279"/>
      <c r="F9" s="2279"/>
      <c r="G9" s="885"/>
      <c r="H9" s="2281"/>
      <c r="I9" s="2283"/>
      <c r="J9" s="481" t="s">
        <v>486</v>
      </c>
      <c r="K9" s="481" t="s">
        <v>487</v>
      </c>
      <c r="L9" s="481" t="s">
        <v>488</v>
      </c>
      <c r="M9" s="487" t="s">
        <v>489</v>
      </c>
      <c r="N9" s="481" t="s">
        <v>490</v>
      </c>
      <c r="O9" s="481" t="s">
        <v>489</v>
      </c>
      <c r="P9" s="481" t="s">
        <v>491</v>
      </c>
      <c r="Q9" s="481" t="s">
        <v>489</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38" customFormat="1" customHeight="1" ht="11.25" hidden="1">
      <c r="C11" s="554"/>
      <c r="D11" s="555" t="s">
        <v>492</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179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493</v>
      </c>
      <c r="AF12" s="2277" t="s">
        <v>494</v>
      </c>
      <c r="AG12" s="2277" t="s">
        <v>495</v>
      </c>
      <c r="AH12" s="2277" t="s">
        <v>496</v>
      </c>
      <c r="AI12" s="503"/>
      <c r="AM12" s="567"/>
      <c r="AP12" s="556" t="s">
        <v>497</v>
      </c>
      <c r="AQ12" s="556" t="s">
        <v>497</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84</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9A468-8298-6986-52C1-6EEC483E525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468</v>
      </c>
      <c r="I1" s="2273"/>
      <c r="V1" s="1663" t="s">
        <v>14</v>
      </c>
    </row>
    <row s="2774" customFormat="1" customHeight="1" ht="14.25" hidden="1">
      <c r="C2" s="1675"/>
      <c r="D2" s="2289" t="s">
        <v>179</v>
      </c>
      <c r="E2" s="2291"/>
      <c r="F2" s="1681"/>
      <c r="G2" s="1676" t="s">
        <v>179</v>
      </c>
      <c r="H2" s="1679"/>
      <c r="I2" s="1677"/>
      <c r="L2" s="1678"/>
      <c r="M2" s="1678"/>
      <c r="N2" s="1678"/>
      <c r="O2" s="1678" t="s">
        <v>498</v>
      </c>
      <c r="P2" s="1678"/>
      <c r="Q2" s="1678"/>
      <c r="R2" s="1680" t="s">
        <v>497</v>
      </c>
      <c r="S2" s="1680" t="s">
        <v>497</v>
      </c>
      <c r="T2" s="1678"/>
      <c r="U2" s="1678"/>
      <c r="V2" s="1674">
        <v>0</v>
      </c>
    </row>
    <row s="2774" customFormat="1" customHeight="1" ht="14.25" hidden="1">
      <c r="C3" s="1675"/>
      <c r="D3" s="2290"/>
      <c r="E3" s="2292"/>
      <c r="F3" s="461"/>
      <c r="G3" s="925"/>
      <c r="H3" s="925" t="s">
        <v>499</v>
      </c>
      <c r="I3" s="369"/>
      <c r="L3" s="1678"/>
      <c r="M3" s="1678"/>
      <c r="N3" s="1678"/>
      <c r="O3" s="1678"/>
      <c r="P3" s="1678"/>
      <c r="Q3" s="1678"/>
      <c r="R3" s="1680"/>
      <c r="S3" s="1680"/>
      <c r="T3" s="1678"/>
      <c r="U3" s="1678"/>
      <c r="V3" s="1674">
        <v>0</v>
      </c>
    </row>
    <row customHeight="1" ht="14.25" hidden="1">
      <c r="V4" s="1663">
        <v>0</v>
      </c>
    </row>
    <row s="3397" customFormat="1" customHeight="1" ht="5.25">
      <c r="C5" s="757"/>
      <c r="D5" s="758"/>
      <c r="E5" s="758"/>
      <c r="F5" s="758"/>
      <c r="G5" s="758"/>
      <c r="H5" s="758" t="s">
        <v>472</v>
      </c>
      <c r="I5" s="758"/>
      <c r="J5" s="758"/>
      <c r="L5" s="1670"/>
      <c r="M5" s="1670"/>
      <c r="N5" s="1670"/>
      <c r="O5" s="1670"/>
      <c r="P5" s="1670"/>
      <c r="Q5" s="1670"/>
      <c r="R5" s="1670"/>
      <c r="S5" s="1670"/>
      <c r="T5" s="1670"/>
      <c r="U5" s="1670"/>
      <c r="V5" s="1669">
        <v>5</v>
      </c>
    </row>
    <row customHeight="1" ht="29.25">
      <c r="C6" s="1572"/>
      <c r="D6" s="2293" t="s">
        <v>500</v>
      </c>
      <c r="E6" s="2293"/>
      <c r="F6" s="2293"/>
      <c r="G6" s="2293"/>
      <c r="H6" s="2293"/>
      <c r="I6" s="2293"/>
      <c r="J6" s="547"/>
      <c r="K6" s="1671"/>
      <c r="V6" s="1663">
        <v>28</v>
      </c>
    </row>
    <row customHeight="1" ht="18">
      <c r="C7" s="1572"/>
      <c r="D7" s="2232" t="str">
        <f>IF(org=0,"Не определено",org)</f>
        <v>КГУП "Примтеплоэнерго"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416</v>
      </c>
      <c r="E10" s="2275"/>
      <c r="F10" s="2275"/>
      <c r="G10" s="2275"/>
      <c r="H10" s="2275"/>
      <c r="I10" s="2275"/>
      <c r="J10" s="2279" t="s">
        <v>417</v>
      </c>
      <c r="V10" s="1663">
        <v>14</v>
      </c>
    </row>
    <row customHeight="1" ht="27.299999999999997">
      <c r="C11" s="1572"/>
      <c r="D11" s="2183" t="s">
        <v>90</v>
      </c>
      <c r="E11" s="2279" t="s">
        <v>175</v>
      </c>
      <c r="F11" s="2248" t="s">
        <v>90</v>
      </c>
      <c r="G11" s="2249"/>
      <c r="H11" s="2231" t="s">
        <v>501</v>
      </c>
      <c r="I11" s="2231" t="s">
        <v>502</v>
      </c>
      <c r="J11" s="2279"/>
      <c r="V11" s="1663">
        <v>26</v>
      </c>
    </row>
    <row customHeight="1" ht="14.699999999999998">
      <c r="C12" s="1572"/>
      <c r="D12" s="2183"/>
      <c r="E12" s="2279"/>
      <c r="F12" s="2256"/>
      <c r="G12" s="2257"/>
      <c r="H12" s="2288"/>
      <c r="I12" s="2288"/>
      <c r="J12" s="2279"/>
      <c r="V12" s="1663">
        <v>14</v>
      </c>
    </row>
    <row s="3438" customFormat="1" customHeight="1" ht="11.25" hidden="1">
      <c r="C13" s="554"/>
      <c r="D13" s="555" t="s">
        <v>492</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179</v>
      </c>
      <c r="E14" s="2291"/>
      <c r="F14" s="1673"/>
      <c r="G14" s="1672" t="s">
        <v>179</v>
      </c>
      <c r="H14" s="1679"/>
      <c r="I14" s="1677"/>
      <c r="J14" s="2225" t="s">
        <v>503</v>
      </c>
      <c r="K14" s="1663"/>
      <c r="R14" s="556" t="s">
        <v>497</v>
      </c>
      <c r="S14" s="556" t="s">
        <v>497</v>
      </c>
      <c r="V14" s="1663">
        <v>14</v>
      </c>
    </row>
    <row customHeight="1" ht="14.699999999999998">
      <c r="A15" s="1663"/>
      <c r="C15" s="1572"/>
      <c r="D15" s="2290"/>
      <c r="E15" s="2292"/>
      <c r="F15" s="461"/>
      <c r="G15" s="925"/>
      <c r="H15" s="925" t="s">
        <v>499</v>
      </c>
      <c r="I15" s="369"/>
      <c r="J15" s="2226"/>
      <c r="K15" s="1663"/>
      <c r="R15" s="556"/>
      <c r="S15" s="556"/>
      <c r="V15" s="1663">
        <v>14</v>
      </c>
    </row>
    <row customHeight="1" ht="14.699999999999998">
      <c r="A16" s="1663"/>
      <c r="C16" s="1572"/>
      <c r="D16" s="461"/>
      <c r="E16" s="925" t="s">
        <v>188</v>
      </c>
      <c r="F16" s="369"/>
      <c r="G16" s="369"/>
      <c r="H16" s="462"/>
      <c r="I16" s="462"/>
      <c r="J16" s="2227"/>
      <c r="K16" s="1663"/>
      <c r="V16" s="1663">
        <v>14</v>
      </c>
    </row>
    <row customHeight="1" ht="14.699999999999998">
      <c r="K17" s="1663"/>
      <c r="V17" s="1663">
        <v>14</v>
      </c>
    </row>
    <row customHeight="1" ht="22.5" hidden="1">
      <c r="A18" s="1664" t="s">
        <v>84</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A2A86-A499-D8B3-F19C-ADDDE24B153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85</v>
      </c>
      <c r="H1" s="545" t="s">
        <v>86</v>
      </c>
      <c r="I1" s="545" t="s">
        <v>87</v>
      </c>
      <c r="P1" s="545" t="s">
        <v>85</v>
      </c>
      <c r="Q1" s="545" t="s">
        <v>86</v>
      </c>
      <c r="R1" s="545" t="s">
        <v>87</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504</v>
      </c>
      <c r="F4" s="2294"/>
      <c r="G4" s="2295"/>
      <c r="H4" s="2295"/>
      <c r="I4" s="2296"/>
      <c r="J4" s="547"/>
      <c r="K4" s="509"/>
      <c r="L4" s="509"/>
      <c r="W4" s="503">
        <v>22</v>
      </c>
    </row>
    <row s="2774" customFormat="1" customHeight="1" ht="18">
      <c r="A5" s="815"/>
      <c r="D5" s="878"/>
      <c r="E5" s="2270" t="str">
        <f>IF(org=0,"Не определено",org)</f>
        <v>КГУП "Примтеплоэнерго"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416</v>
      </c>
      <c r="F7" s="2264"/>
      <c r="G7" s="2265"/>
      <c r="H7" s="2265"/>
      <c r="I7" s="2265"/>
      <c r="J7" s="2265"/>
      <c r="K7" s="2265"/>
      <c r="L7" s="2279" t="s">
        <v>417</v>
      </c>
      <c r="W7" s="503">
        <v>14</v>
      </c>
    </row>
    <row customHeight="1" ht="48.29999999999999">
      <c r="D8" s="506"/>
      <c r="E8" s="529" t="s">
        <v>90</v>
      </c>
      <c r="F8" s="879"/>
      <c r="G8" s="521" t="s">
        <v>88</v>
      </c>
      <c r="H8" s="521" t="s">
        <v>89</v>
      </c>
      <c r="I8" s="470" t="s">
        <v>87</v>
      </c>
      <c r="J8" s="470" t="s">
        <v>505</v>
      </c>
      <c r="K8" s="470" t="s">
        <v>506</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507</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63</v>
      </c>
      <c r="K12" s="1220" t="s">
        <v>28</v>
      </c>
      <c r="L12" s="2297"/>
      <c r="M12" s="567"/>
      <c r="N12" s="567"/>
      <c r="O12" s="567"/>
      <c r="P12" s="572" t="s">
        <v>508</v>
      </c>
      <c r="Q12" s="572" t="s">
        <v>509</v>
      </c>
      <c r="R12" s="573" t="s">
        <v>510</v>
      </c>
      <c r="S12" s="567" t="s">
        <v>511</v>
      </c>
      <c r="T12" s="567"/>
      <c r="U12" s="567"/>
      <c r="V12" s="567"/>
      <c r="W12" s="536">
        <v>14</v>
      </c>
    </row>
    <row customHeight="1" ht="15.75">
      <c r="A13" s="2155"/>
      <c r="B13" s="561"/>
      <c r="D13" s="562"/>
      <c r="E13" s="461"/>
      <c r="F13" s="585"/>
      <c r="G13" s="472" t="s">
        <v>104</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84</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CEFAD-76E7-C797-F2F3-C9F9CADCD5A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190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512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513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514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515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516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517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518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519</v>
      </c>
      <c r="M6" s="593"/>
      <c r="P6" s="2313">
        <v>1</v>
      </c>
      <c r="Q6" s="1361"/>
      <c r="R6" s="412"/>
      <c r="S6" s="1365">
        <f>$I6</f>
      </c>
      <c r="T6" s="341" t="s">
        <v>520</v>
      </c>
      <c r="U6" s="356"/>
      <c r="V6" s="2301"/>
      <c r="W6" s="2302"/>
      <c r="X6" s="2302"/>
      <c r="Y6" s="2302"/>
      <c r="Z6" s="2302"/>
      <c r="AA6" s="2302"/>
      <c r="AB6" s="2302"/>
      <c r="AC6" s="2303"/>
      <c r="AD6" s="2301"/>
      <c r="AE6" s="2302"/>
      <c r="AF6" s="2302"/>
      <c r="AG6" s="2302"/>
      <c r="AH6" s="2302"/>
      <c r="AI6" s="2302"/>
      <c r="AJ6" s="2302"/>
      <c r="AK6" s="2302"/>
      <c r="AL6" s="2303"/>
      <c r="AM6" s="1314" t="s">
        <v>521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522</v>
      </c>
      <c r="M7" s="593"/>
      <c r="N7" s="1422"/>
      <c r="P7" s="2313"/>
      <c r="Q7" s="2313">
        <v>1</v>
      </c>
      <c r="R7" s="413"/>
      <c r="S7" s="1365">
        <f>$J7</f>
      </c>
      <c r="T7" s="342" t="s">
        <v>523</v>
      </c>
      <c r="U7" s="356"/>
      <c r="V7" s="2301"/>
      <c r="W7" s="2302"/>
      <c r="X7" s="2302"/>
      <c r="Y7" s="2302"/>
      <c r="Z7" s="2302"/>
      <c r="AA7" s="2302"/>
      <c r="AB7" s="2302"/>
      <c r="AC7" s="2303"/>
      <c r="AD7" s="2301"/>
      <c r="AE7" s="2302"/>
      <c r="AF7" s="2302"/>
      <c r="AG7" s="2302"/>
      <c r="AH7" s="2302"/>
      <c r="AI7" s="2302"/>
      <c r="AJ7" s="2302"/>
      <c r="AK7" s="2302"/>
      <c r="AL7" s="2303"/>
      <c r="AM7" s="1314" t="s">
        <v>524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525</v>
      </c>
      <c r="M8" s="593"/>
      <c r="N8" s="1422"/>
      <c r="O8" s="1422"/>
      <c r="P8" s="2313"/>
      <c r="Q8" s="2313"/>
      <c r="R8" s="413">
        <v>1</v>
      </c>
      <c r="S8" s="1365">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526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527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528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529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530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315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368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63</v>
      </c>
      <c r="AJ17" s="2323"/>
      <c r="AK17" s="2324" t="s">
        <v>63</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531</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532</v>
      </c>
      <c r="P22" s="1418"/>
      <c r="Q22" s="1427"/>
      <c r="R22" s="1427"/>
      <c r="S22" s="785"/>
      <c r="T22" s="1216" t="s">
        <v>533</v>
      </c>
      <c r="AA22" s="242" t="s">
        <v>534</v>
      </c>
      <c r="AC22" s="242" t="s">
        <v>535</v>
      </c>
      <c r="AD22" s="1216" t="s">
        <v>533</v>
      </c>
      <c r="AI22" s="242" t="s">
        <v>536</v>
      </c>
      <c r="AK22" s="242" t="s">
        <v>535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82" customFormat="1" customHeight="1" ht="18.75">
      <c r="A30" s="1424"/>
      <c r="B30" s="1424"/>
      <c r="C30" s="1424"/>
      <c r="D30" s="1424"/>
      <c r="E30" s="1424"/>
      <c r="F30" s="1424"/>
      <c r="G30" s="1424"/>
      <c r="H30" s="1424"/>
      <c r="I30" s="1424"/>
      <c r="J30" s="1424"/>
      <c r="K30" s="1424"/>
      <c r="L30" s="1425"/>
      <c r="M30" s="1424"/>
      <c r="N30" s="1424"/>
      <c r="O30" s="1424"/>
      <c r="S30" s="2306" t="s">
        <v>537</v>
      </c>
      <c r="T30" s="2306"/>
      <c r="U30" s="1428"/>
      <c r="V30" s="2320" t="str">
        <f>IF(TITLE_DATE_PR_CHANGE="",IF(TITLE_DATE_PR="","",TITLE_DATE_PR),TITLE_DATE_PR_CHANGE)</f>
        <v>45645</v>
      </c>
      <c r="W30" s="2320"/>
      <c r="X30" s="2320"/>
      <c r="Y30" s="2320"/>
      <c r="Z30" s="2320"/>
      <c r="AA30" s="2320"/>
      <c r="AB30" s="2320"/>
      <c r="AC30" s="382"/>
      <c r="AD30" s="2320" t="str">
        <f>IF(TITLE_DATE_PR_CHANGE="",IF(TITLE_DATE_PR="","",TITLE_DATE_PR),TITLE_DATE_PR_CHANGE)</f>
        <v>45645</v>
      </c>
      <c r="AE30" s="2320"/>
      <c r="AF30" s="2320"/>
      <c r="AG30" s="2320"/>
      <c r="AH30" s="2320"/>
      <c r="AI30" s="2320"/>
      <c r="AJ30" s="2320"/>
      <c r="AK30" s="382"/>
      <c r="AL30" s="382"/>
      <c r="AM30" s="336"/>
      <c r="AN30" s="424"/>
      <c r="AO30" s="424"/>
      <c r="AP30" s="424"/>
      <c r="AQ30" s="424"/>
      <c r="AR30" s="424"/>
      <c r="AS30" s="474">
        <v>0</v>
      </c>
    </row>
    <row s="2982" customFormat="1" customHeight="1" ht="18.75">
      <c r="A31" s="1424"/>
      <c r="B31" s="1424"/>
      <c r="C31" s="1424"/>
      <c r="D31" s="1424"/>
      <c r="E31" s="1424"/>
      <c r="F31" s="1424"/>
      <c r="G31" s="1424"/>
      <c r="H31" s="1424"/>
      <c r="I31" s="1424"/>
      <c r="J31" s="1424"/>
      <c r="K31" s="1424"/>
      <c r="L31" s="1425"/>
      <c r="M31" s="1424"/>
      <c r="N31" s="1424"/>
      <c r="O31" s="1424"/>
      <c r="S31" s="2306" t="s">
        <v>538</v>
      </c>
      <c r="T31" s="2306"/>
      <c r="U31" s="1428"/>
      <c r="V31" s="2307" t="str">
        <f>IF(TITLE_NUMBER_PR_CHANGE="",IF(TITLE_NUMBER_PR="","",TITLE_NUMBER_PR),TITLE_NUMBER_PR_CHANGE)</f>
        <v>59/4</v>
      </c>
      <c r="W31" s="2307"/>
      <c r="X31" s="2307"/>
      <c r="Y31" s="2307"/>
      <c r="Z31" s="2307"/>
      <c r="AA31" s="2307"/>
      <c r="AB31" s="2307"/>
      <c r="AC31" s="382"/>
      <c r="AD31" s="2307" t="str">
        <f>IF(TITLE_NUMBER_PR_CHANGE="",IF(TITLE_NUMBER_PR="","",TITLE_NUMBER_PR),TITLE_NUMBER_PR_CHANGE)</f>
        <v>59/4</v>
      </c>
      <c r="AE31" s="2307"/>
      <c r="AF31" s="2307"/>
      <c r="AG31" s="2307"/>
      <c r="AH31" s="2307"/>
      <c r="AI31" s="2307"/>
      <c r="AJ31" s="2307"/>
      <c r="AK31" s="382"/>
      <c r="AL31" s="382"/>
      <c r="AM31" s="336"/>
      <c r="AN31" s="424"/>
      <c r="AO31" s="424"/>
      <c r="AP31" s="424"/>
      <c r="AQ31" s="424"/>
      <c r="AR31" s="424"/>
      <c r="AS31" s="474">
        <v>0</v>
      </c>
    </row>
    <row s="298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2" customFormat="1" customHeight="1" ht="18.75" hidden="1">
      <c r="A34" s="1424"/>
      <c r="B34" s="1424"/>
      <c r="C34" s="1424"/>
      <c r="D34" s="1424"/>
      <c r="E34" s="1424"/>
      <c r="F34" s="1424"/>
      <c r="G34" s="1424"/>
      <c r="H34" s="1424"/>
      <c r="I34" s="1424"/>
      <c r="J34" s="1424"/>
      <c r="K34" s="1424"/>
      <c r="L34" s="1425"/>
      <c r="M34" s="1424"/>
      <c r="N34" s="1424"/>
      <c r="O34" s="1424"/>
      <c r="S34" s="2306" t="s">
        <v>539</v>
      </c>
      <c r="T34" s="2306"/>
      <c r="U34" s="1428"/>
      <c r="V34" s="2320" t="str">
        <f>IF(TITLE_DATE_PR_CHANGE="",IF(TITLE_DATE_PR="","",TITLE_DATE_PR),TITLE_DATE_PR_CHANGE)</f>
        <v>45645</v>
      </c>
      <c r="W34" s="2320"/>
      <c r="X34" s="2320"/>
      <c r="Y34" s="2320"/>
      <c r="Z34" s="2320"/>
      <c r="AA34" s="2320"/>
      <c r="AB34" s="2320"/>
      <c r="AC34" s="382"/>
      <c r="AD34" s="2320" t="str">
        <f>IF(TITLE_DATE_PR_CHANGE="",IF(TITLE_DATE_PR="","",TITLE_DATE_PR),TITLE_DATE_PR_CHANGE)</f>
        <v>45645</v>
      </c>
      <c r="AE34" s="2320"/>
      <c r="AF34" s="2320"/>
      <c r="AG34" s="2320"/>
      <c r="AH34" s="2320"/>
      <c r="AI34" s="2320"/>
      <c r="AJ34" s="2320"/>
      <c r="AK34" s="382"/>
      <c r="AL34" s="382"/>
      <c r="AM34" s="336"/>
      <c r="AN34" s="424"/>
      <c r="AO34" s="424"/>
      <c r="AP34" s="424"/>
      <c r="AQ34" s="424"/>
      <c r="AR34" s="424"/>
      <c r="AS34" s="474">
        <v>0</v>
      </c>
    </row>
    <row s="2982" customFormat="1" customHeight="1" ht="18.75" hidden="1">
      <c r="A35" s="1424"/>
      <c r="B35" s="1424"/>
      <c r="C35" s="1424"/>
      <c r="D35" s="1424"/>
      <c r="E35" s="1424"/>
      <c r="F35" s="1424"/>
      <c r="G35" s="1424"/>
      <c r="H35" s="1424"/>
      <c r="I35" s="1424"/>
      <c r="J35" s="1424"/>
      <c r="K35" s="1424"/>
      <c r="L35" s="1425"/>
      <c r="M35" s="1424"/>
      <c r="N35" s="1424"/>
      <c r="O35" s="1424"/>
      <c r="S35" s="2306" t="s">
        <v>540</v>
      </c>
      <c r="T35" s="2306"/>
      <c r="U35" s="1428"/>
      <c r="V35" s="2307" t="str">
        <f>IF(TITLE_NUMBER_PR_CHANGE="",IF(TITLE_NUMBER_PR="","",TITLE_NUMBER_PR),TITLE_NUMBER_PR_CHANGE)</f>
        <v>59/4</v>
      </c>
      <c r="W35" s="2307"/>
      <c r="X35" s="2307"/>
      <c r="Y35" s="2307"/>
      <c r="Z35" s="2307"/>
      <c r="AA35" s="2307"/>
      <c r="AB35" s="2307"/>
      <c r="AC35" s="382"/>
      <c r="AD35" s="2307" t="str">
        <f>IF(TITLE_NUMBER_PR_CHANGE="",IF(TITLE_NUMBER_PR="","",TITLE_NUMBER_PR),TITLE_NUMBER_PR_CHANGE)</f>
        <v>59/4</v>
      </c>
      <c r="AE35" s="2307"/>
      <c r="AF35" s="2307"/>
      <c r="AG35" s="2307"/>
      <c r="AH35" s="2307"/>
      <c r="AI35" s="2307"/>
      <c r="AJ35" s="2307"/>
      <c r="AK35" s="382"/>
      <c r="AL35" s="382"/>
      <c r="AM35" s="336"/>
      <c r="AN35" s="424"/>
      <c r="AO35" s="424"/>
      <c r="AP35" s="424"/>
      <c r="AQ35" s="424"/>
      <c r="AR35" s="424"/>
      <c r="AS35" s="474">
        <v>0</v>
      </c>
    </row>
    <row s="298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541</v>
      </c>
      <c r="AD36" s="382"/>
      <c r="AE36" s="382"/>
      <c r="AF36" s="382"/>
      <c r="AG36" s="382"/>
      <c r="AH36" s="382"/>
      <c r="AI36" s="382"/>
      <c r="AJ36" s="382"/>
      <c r="AK36" s="334" t="s">
        <v>541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416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417</v>
      </c>
      <c r="AS38" s="1211">
        <v>14</v>
      </c>
    </row>
    <row customHeight="1" ht="14.699999999999998">
      <c r="Q39" s="432"/>
      <c r="R39" s="432"/>
      <c r="S39" s="2329" t="s">
        <v>90</v>
      </c>
      <c r="T39" s="2265" t="s">
        <v>542</v>
      </c>
      <c r="U39" s="357"/>
      <c r="V39" s="2330" t="s">
        <v>543</v>
      </c>
      <c r="W39" s="2331"/>
      <c r="X39" s="2331"/>
      <c r="Y39" s="2331"/>
      <c r="Z39" s="2331"/>
      <c r="AA39" s="2331"/>
      <c r="AB39" s="2332"/>
      <c r="AC39" s="2333" t="s">
        <v>544</v>
      </c>
      <c r="AD39" s="2330" t="s">
        <v>543</v>
      </c>
      <c r="AE39" s="2331"/>
      <c r="AF39" s="2331"/>
      <c r="AG39" s="2331"/>
      <c r="AH39" s="2331"/>
      <c r="AI39" s="2331"/>
      <c r="AJ39" s="2332"/>
      <c r="AK39" s="2333" t="s">
        <v>545</v>
      </c>
      <c r="AL39" s="2336" t="s">
        <v>546</v>
      </c>
      <c r="AM39" s="2183"/>
      <c r="AS39" s="1211">
        <v>14</v>
      </c>
    </row>
    <row customHeight="1" ht="35.699999999999996">
      <c r="Q40" s="432"/>
      <c r="R40" s="432"/>
      <c r="S40" s="2329"/>
      <c r="T40" s="2265"/>
      <c r="U40" s="1087"/>
      <c r="V40" s="2316" t="s">
        <v>547</v>
      </c>
      <c r="W40" s="2666" t="s">
        <v>548</v>
      </c>
      <c r="X40" s="2318" t="s">
        <v>549</v>
      </c>
      <c r="Y40" s="2319"/>
      <c r="Z40" s="2318" t="s">
        <v>550</v>
      </c>
      <c r="AA40" s="2325"/>
      <c r="AB40" s="2319"/>
      <c r="AC40" s="2334"/>
      <c r="AD40" s="2316" t="s">
        <v>547</v>
      </c>
      <c r="AE40" s="2339" t="s">
        <v>548</v>
      </c>
      <c r="AF40" s="2318" t="s">
        <v>549</v>
      </c>
      <c r="AG40" s="2319"/>
      <c r="AH40" s="2318" t="s">
        <v>550</v>
      </c>
      <c r="AI40" s="2325"/>
      <c r="AJ40" s="2319"/>
      <c r="AK40" s="2334"/>
      <c r="AL40" s="2337"/>
      <c r="AM40" s="2183"/>
      <c r="AS40" s="1211">
        <v>34</v>
      </c>
    </row>
    <row customHeight="1" ht="35.699999999999996">
      <c r="A41" s="1426"/>
      <c r="B41" s="1426" t="s">
        <v>202</v>
      </c>
      <c r="C41" s="1426" t="s">
        <v>203</v>
      </c>
      <c r="D41" s="1426" t="s">
        <v>204</v>
      </c>
      <c r="E41" s="1420" t="s">
        <v>551</v>
      </c>
      <c r="F41" s="1420" t="s">
        <v>552</v>
      </c>
      <c r="G41" s="1420" t="s">
        <v>553</v>
      </c>
      <c r="H41" s="1420" t="s">
        <v>554</v>
      </c>
      <c r="I41" s="1420" t="s">
        <v>555</v>
      </c>
      <c r="J41" s="1420" t="s">
        <v>556</v>
      </c>
      <c r="K41" s="1420" t="s">
        <v>557</v>
      </c>
      <c r="L41" s="1420" t="s">
        <v>532</v>
      </c>
      <c r="Q41" s="432"/>
      <c r="R41" s="432"/>
      <c r="S41" s="2329"/>
      <c r="T41" s="2265"/>
      <c r="U41" s="358"/>
      <c r="V41" s="2317"/>
      <c r="W41" s="2340"/>
      <c r="X41" s="1278" t="s">
        <v>558</v>
      </c>
      <c r="Y41" s="1278" t="s">
        <v>559</v>
      </c>
      <c r="Z41" s="1277" t="s">
        <v>560</v>
      </c>
      <c r="AA41" s="2326" t="s">
        <v>561</v>
      </c>
      <c r="AB41" s="2327"/>
      <c r="AC41" s="2335"/>
      <c r="AD41" s="2317"/>
      <c r="AE41" s="2340"/>
      <c r="AF41" s="1278" t="s">
        <v>558</v>
      </c>
      <c r="AG41" s="1278" t="s">
        <v>559</v>
      </c>
      <c r="AH41" s="1369" t="s">
        <v>560</v>
      </c>
      <c r="AI41" s="2326" t="s">
        <v>561</v>
      </c>
      <c r="AJ41" s="2327"/>
      <c r="AK41" s="2335"/>
      <c r="AL41" s="2338"/>
      <c r="AM41" s="2183"/>
      <c r="AS41" s="1211">
        <v>34</v>
      </c>
    </row>
    <row s="343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179</v>
      </c>
      <c r="T42" s="1311" t="s">
        <v>105</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217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190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217</v>
      </c>
      <c r="B44" s="1419" t="s">
        <v>218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513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514</v>
      </c>
      <c r="AO44" s="556"/>
      <c r="AP44" s="556" t="str">
        <f>IF(T44="","",T44)</f>
        <v>Территория действия тарифа</v>
      </c>
      <c r="AQ44" s="556"/>
      <c r="AR44" s="556"/>
      <c r="AS44" s="1211">
        <v>23</v>
      </c>
    </row>
    <row customHeight="1" ht="24">
      <c r="A45" s="1419" t="s">
        <v>217</v>
      </c>
      <c r="B45" s="1419" t="s">
        <v>218</v>
      </c>
      <c r="C45" s="1419" t="s">
        <v>219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515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516</v>
      </c>
      <c r="AO45" s="556"/>
      <c r="AP45" s="556" t="str">
        <f>IF(T45="","",T45)</f>
        <v>Наименование системы теплоснабжения </v>
      </c>
      <c r="AQ45" s="556"/>
      <c r="AR45" s="556"/>
      <c r="AS45" s="1211">
        <v>23</v>
      </c>
    </row>
    <row customHeight="1" ht="24">
      <c r="A46" s="1419" t="s">
        <v>217</v>
      </c>
      <c r="B46" s="1419" t="s">
        <v>218</v>
      </c>
      <c r="C46" s="1419" t="s">
        <v>219</v>
      </c>
      <c r="D46" s="1419" t="s">
        <v>220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517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518</v>
      </c>
      <c r="AO46" s="556"/>
      <c r="AP46" s="556" t="str">
        <f>IF(T46="","",T46)</f>
        <v>Источник тепловой энергии  </v>
      </c>
      <c r="AQ46" s="556"/>
      <c r="AR46" s="556"/>
      <c r="AS46" s="1211">
        <v>23</v>
      </c>
    </row>
    <row customHeight="1" ht="49.5">
      <c r="A47" s="1419" t="s">
        <v>217</v>
      </c>
      <c r="B47" s="1419" t="s">
        <v>218</v>
      </c>
      <c r="C47" s="1419" t="s">
        <v>219</v>
      </c>
      <c r="D47" s="1419" t="s">
        <v>220</v>
      </c>
      <c r="E47" s="2315"/>
      <c r="F47" s="2315"/>
      <c r="G47" s="2315"/>
      <c r="H47" s="2315"/>
      <c r="I47" s="2312" t="str">
        <f>S46&amp;".1"</f>
        <v>....1</v>
      </c>
      <c r="J47" s="1419"/>
      <c r="K47" s="1419"/>
      <c r="L47" s="1420" t="s">
        <v>519</v>
      </c>
      <c r="P47" s="2313">
        <v>1</v>
      </c>
      <c r="Q47" s="1276"/>
      <c r="R47" s="412"/>
      <c r="S47" s="1280" t="str">
        <f>$I47</f>
        <v>....1</v>
      </c>
      <c r="T47" s="341" t="s">
        <v>520</v>
      </c>
      <c r="U47" s="356"/>
      <c r="V47" s="2301"/>
      <c r="W47" s="2302"/>
      <c r="X47" s="2302"/>
      <c r="Y47" s="2302"/>
      <c r="Z47" s="2302"/>
      <c r="AA47" s="2302"/>
      <c r="AB47" s="2302"/>
      <c r="AC47" s="2303"/>
      <c r="AD47" s="2301"/>
      <c r="AE47" s="2302"/>
      <c r="AF47" s="2302"/>
      <c r="AG47" s="2302"/>
      <c r="AH47" s="2302"/>
      <c r="AI47" s="2302"/>
      <c r="AJ47" s="2302"/>
      <c r="AK47" s="2302"/>
      <c r="AL47" s="2303"/>
      <c r="AM47" s="1314" t="s">
        <v>521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217</v>
      </c>
      <c r="B48" s="1419" t="s">
        <v>218</v>
      </c>
      <c r="C48" s="1419" t="s">
        <v>219</v>
      </c>
      <c r="D48" s="1419" t="s">
        <v>220</v>
      </c>
      <c r="E48" s="2315"/>
      <c r="F48" s="2315"/>
      <c r="G48" s="2315"/>
      <c r="H48" s="2315"/>
      <c r="I48" s="2342"/>
      <c r="J48" s="2312" t="str">
        <f>I47&amp;".1"</f>
        <v>....1.1</v>
      </c>
      <c r="K48" s="1419"/>
      <c r="L48" s="1420" t="s">
        <v>522</v>
      </c>
      <c r="P48" s="2313"/>
      <c r="Q48" s="2313">
        <v>1</v>
      </c>
      <c r="R48" s="413"/>
      <c r="S48" s="1280" t="str">
        <f>$J48</f>
        <v>....1.1</v>
      </c>
      <c r="T48" s="342" t="s">
        <v>523</v>
      </c>
      <c r="U48" s="356"/>
      <c r="V48" s="2301"/>
      <c r="W48" s="2302"/>
      <c r="X48" s="2302"/>
      <c r="Y48" s="2302"/>
      <c r="Z48" s="2302"/>
      <c r="AA48" s="2302"/>
      <c r="AB48" s="2302"/>
      <c r="AC48" s="2303"/>
      <c r="AD48" s="2301"/>
      <c r="AE48" s="2302"/>
      <c r="AF48" s="2302"/>
      <c r="AG48" s="2302"/>
      <c r="AH48" s="2302"/>
      <c r="AI48" s="2302"/>
      <c r="AJ48" s="2302"/>
      <c r="AK48" s="2302"/>
      <c r="AL48" s="2303"/>
      <c r="AM48" s="1314" t="s">
        <v>524</v>
      </c>
      <c r="AO48" s="556"/>
      <c r="AP48" s="556" t="str">
        <f>IF(T48="","",T48)</f>
        <v>Группа потребителей</v>
      </c>
      <c r="AQ48" s="556"/>
      <c r="AR48" s="556"/>
      <c r="AS48" s="1211">
        <v>23</v>
      </c>
    </row>
    <row customHeight="1" ht="24">
      <c r="A49" s="1419" t="s">
        <v>217</v>
      </c>
      <c r="B49" s="1419" t="s">
        <v>218</v>
      </c>
      <c r="C49" s="1419" t="s">
        <v>219</v>
      </c>
      <c r="D49" s="1419" t="s">
        <v>220</v>
      </c>
      <c r="E49" s="2315"/>
      <c r="F49" s="2315"/>
      <c r="G49" s="2315"/>
      <c r="H49" s="2315"/>
      <c r="I49" s="2342"/>
      <c r="J49" s="2342"/>
      <c r="K49" s="2312" t="str">
        <f>J48&amp;".1"</f>
        <v>....1.1.1</v>
      </c>
      <c r="L49" s="1420" t="s">
        <v>525</v>
      </c>
      <c r="P49" s="2313"/>
      <c r="Q49" s="2313"/>
      <c r="R49" s="413">
        <v>1</v>
      </c>
      <c r="S49" s="1280"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526</v>
      </c>
      <c r="AN49" s="567">
        <f>STRCHECKDATE(V50:AL50)</f>
      </c>
      <c r="AO49" s="556"/>
      <c r="AP49" s="556" t="str">
        <f>IF(T49="","",T49)</f>
        <v/>
      </c>
      <c r="AQ49" s="556"/>
      <c r="AR49" s="556"/>
      <c r="AS49" s="1211">
        <v>23</v>
      </c>
    </row>
    <row customHeight="1" ht="1.05">
      <c r="A50" s="1419" t="s">
        <v>217</v>
      </c>
      <c r="B50" s="1419" t="s">
        <v>218</v>
      </c>
      <c r="C50" s="1419" t="s">
        <v>219</v>
      </c>
      <c r="D50" s="1419" t="s">
        <v>220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217</v>
      </c>
      <c r="B51" s="1419" t="s">
        <v>218</v>
      </c>
      <c r="C51" s="1419" t="s">
        <v>219</v>
      </c>
      <c r="D51" s="1419" t="s">
        <v>220</v>
      </c>
      <c r="E51" s="2315"/>
      <c r="F51" s="2315"/>
      <c r="G51" s="2315"/>
      <c r="H51" s="2315"/>
      <c r="I51" s="2342"/>
      <c r="J51" s="2312"/>
      <c r="K51" s="1419"/>
      <c r="L51" s="1420"/>
      <c r="P51" s="2313"/>
      <c r="Q51" s="2313"/>
      <c r="R51" s="412"/>
      <c r="S51" s="1334"/>
      <c r="T51" s="344" t="s">
        <v>527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217</v>
      </c>
      <c r="B52" s="1419" t="s">
        <v>218</v>
      </c>
      <c r="C52" s="1419" t="s">
        <v>219</v>
      </c>
      <c r="D52" s="1419" t="s">
        <v>220</v>
      </c>
      <c r="E52" s="2315"/>
      <c r="F52" s="2315"/>
      <c r="G52" s="2315"/>
      <c r="H52" s="2315"/>
      <c r="I52" s="2312"/>
      <c r="J52" s="1419"/>
      <c r="K52" s="1419"/>
      <c r="L52" s="1420"/>
      <c r="P52" s="2313"/>
      <c r="Q52" s="1276"/>
      <c r="R52" s="412"/>
      <c r="S52" s="1334"/>
      <c r="T52" s="343" t="s">
        <v>528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217</v>
      </c>
      <c r="B53" s="1419" t="s">
        <v>218</v>
      </c>
      <c r="C53" s="1419" t="s">
        <v>219</v>
      </c>
      <c r="D53" s="1419" t="s">
        <v>220</v>
      </c>
      <c r="E53" s="2315"/>
      <c r="F53" s="2315"/>
      <c r="G53" s="2315"/>
      <c r="H53" s="2314"/>
      <c r="I53" s="1419"/>
      <c r="J53" s="1419"/>
      <c r="K53" s="1419"/>
      <c r="L53" s="1420"/>
      <c r="M53" s="1421"/>
      <c r="N53" s="1421"/>
      <c r="O53" s="593"/>
      <c r="P53" s="416"/>
      <c r="Q53" s="431"/>
      <c r="R53" s="411"/>
      <c r="S53" s="1334"/>
      <c r="T53" s="421" t="s">
        <v>529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217</v>
      </c>
      <c r="B54" s="1399" t="s">
        <v>218</v>
      </c>
      <c r="C54" s="1399" t="s">
        <v>219</v>
      </c>
      <c r="D54" s="1370"/>
      <c r="E54" s="2315"/>
      <c r="F54" s="2315"/>
      <c r="G54" s="2314"/>
      <c r="H54" s="1370"/>
      <c r="I54" s="1370"/>
      <c r="J54" s="1370"/>
      <c r="K54" s="1370"/>
      <c r="L54" s="1395"/>
      <c r="M54" s="1371"/>
      <c r="N54" s="1371"/>
      <c r="P54" s="1372"/>
      <c r="Q54" s="1373"/>
      <c r="R54" s="1372"/>
      <c r="S54" s="1378"/>
      <c r="T54" s="1381" t="s">
        <v>530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217</v>
      </c>
      <c r="B55" s="1399" t="s">
        <v>218</v>
      </c>
      <c r="C55" s="1370"/>
      <c r="D55" s="1370"/>
      <c r="E55" s="2315"/>
      <c r="F55" s="2314"/>
      <c r="G55" s="1370"/>
      <c r="H55" s="1370"/>
      <c r="I55" s="1370"/>
      <c r="J55" s="1370"/>
      <c r="K55" s="1370"/>
      <c r="L55" s="1395"/>
      <c r="M55" s="1377"/>
      <c r="N55" s="1377"/>
      <c r="P55" s="1372"/>
      <c r="Q55" s="1373"/>
      <c r="R55" s="1372"/>
      <c r="S55" s="1378"/>
      <c r="T55" s="1381" t="s">
        <v>315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217</v>
      </c>
      <c r="B56" s="1399"/>
      <c r="C56" s="1399"/>
      <c r="D56" s="1399"/>
      <c r="E56" s="2314"/>
      <c r="F56" s="1399"/>
      <c r="G56" s="1399"/>
      <c r="H56" s="1399"/>
      <c r="I56" s="1399"/>
      <c r="J56" s="1399"/>
      <c r="K56" s="1399"/>
      <c r="L56" s="1402"/>
      <c r="M56" s="1377"/>
      <c r="N56" s="1377"/>
      <c r="O56" s="574"/>
      <c r="P56" s="436"/>
      <c r="Q56" s="1400"/>
      <c r="R56" s="436"/>
      <c r="S56" s="1378"/>
      <c r="T56" s="1381" t="s">
        <v>368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369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95FAD-BB09-B67F-A049-A2FE7F82598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190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512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513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514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515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516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517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518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519</v>
      </c>
      <c r="M6" s="593"/>
      <c r="P6" s="2313">
        <v>1</v>
      </c>
      <c r="Q6" s="1387"/>
      <c r="R6" s="412"/>
      <c r="S6" s="1392">
        <f>$I6</f>
      </c>
      <c r="T6" s="341" t="s">
        <v>520</v>
      </c>
      <c r="U6" s="356"/>
      <c r="V6" s="2301"/>
      <c r="W6" s="2302"/>
      <c r="X6" s="2302"/>
      <c r="Y6" s="2302"/>
      <c r="Z6" s="2302"/>
      <c r="AA6" s="2302"/>
      <c r="AB6" s="2302"/>
      <c r="AC6" s="2303"/>
      <c r="AD6" s="2301"/>
      <c r="AE6" s="2302"/>
      <c r="AF6" s="2302"/>
      <c r="AG6" s="2302"/>
      <c r="AH6" s="2302"/>
      <c r="AI6" s="2302"/>
      <c r="AJ6" s="2302"/>
      <c r="AK6" s="2302"/>
      <c r="AL6" s="2303"/>
      <c r="AM6" s="1314" t="s">
        <v>521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522</v>
      </c>
      <c r="M7" s="593"/>
      <c r="N7" s="1422"/>
      <c r="P7" s="2313"/>
      <c r="Q7" s="2313">
        <v>1</v>
      </c>
      <c r="R7" s="413"/>
      <c r="S7" s="1392">
        <f>$J7</f>
      </c>
      <c r="T7" s="342" t="s">
        <v>523</v>
      </c>
      <c r="U7" s="356"/>
      <c r="V7" s="2301"/>
      <c r="W7" s="2302"/>
      <c r="X7" s="2302"/>
      <c r="Y7" s="2302"/>
      <c r="Z7" s="2302"/>
      <c r="AA7" s="2302"/>
      <c r="AB7" s="2302"/>
      <c r="AC7" s="2303"/>
      <c r="AD7" s="2301"/>
      <c r="AE7" s="2302"/>
      <c r="AF7" s="2302"/>
      <c r="AG7" s="2302"/>
      <c r="AH7" s="2302"/>
      <c r="AI7" s="2302"/>
      <c r="AJ7" s="2302"/>
      <c r="AK7" s="2302"/>
      <c r="AL7" s="2303"/>
      <c r="AM7" s="1314" t="s">
        <v>524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525</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526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527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528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529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530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315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368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531</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532</v>
      </c>
      <c r="P22" s="1418"/>
      <c r="Q22" s="1427"/>
      <c r="R22" s="1427"/>
      <c r="S22" s="785"/>
      <c r="T22" s="1216" t="s">
        <v>533</v>
      </c>
      <c r="AA22" s="242" t="s">
        <v>534</v>
      </c>
      <c r="AC22" s="242" t="s">
        <v>535</v>
      </c>
      <c r="AD22" s="1216" t="s">
        <v>533</v>
      </c>
      <c r="AI22" s="242" t="s">
        <v>536</v>
      </c>
      <c r="AK22" s="242" t="s">
        <v>535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82" customFormat="1" customHeight="1" ht="18.75">
      <c r="A30" s="1424"/>
      <c r="B30" s="1424"/>
      <c r="C30" s="1424"/>
      <c r="D30" s="1424"/>
      <c r="E30" s="1424"/>
      <c r="F30" s="1424"/>
      <c r="G30" s="1424"/>
      <c r="H30" s="1424"/>
      <c r="I30" s="1424"/>
      <c r="J30" s="1424"/>
      <c r="K30" s="1424"/>
      <c r="L30" s="1425"/>
      <c r="M30" s="1424"/>
      <c r="N30" s="1424"/>
      <c r="O30" s="1424"/>
      <c r="S30" s="2306" t="s">
        <v>537</v>
      </c>
      <c r="T30" s="2306"/>
      <c r="U30" s="1428"/>
      <c r="V30" s="2320" t="str">
        <f>IF(TITLE_DATE_PR_CHANGE="",IF(TITLE_DATE_PR="","",TITLE_DATE_PR),TITLE_DATE_PR_CHANGE)</f>
        <v>45645</v>
      </c>
      <c r="W30" s="2320"/>
      <c r="X30" s="2320"/>
      <c r="Y30" s="2320"/>
      <c r="Z30" s="2320"/>
      <c r="AA30" s="2320"/>
      <c r="AB30" s="2320"/>
      <c r="AC30" s="382"/>
      <c r="AD30" s="2320" t="str">
        <f>IF(TITLE_DATE_PR_CHANGE="",IF(TITLE_DATE_PR="","",TITLE_DATE_PR),TITLE_DATE_PR_CHANGE)</f>
        <v>45645</v>
      </c>
      <c r="AE30" s="2320"/>
      <c r="AF30" s="2320"/>
      <c r="AG30" s="2320"/>
      <c r="AH30" s="2320"/>
      <c r="AI30" s="2320"/>
      <c r="AJ30" s="2320"/>
      <c r="AK30" s="382"/>
      <c r="AL30" s="382"/>
      <c r="AM30" s="336"/>
      <c r="AN30" s="424"/>
      <c r="AO30" s="424"/>
      <c r="AP30" s="424"/>
      <c r="AQ30" s="424"/>
      <c r="AR30" s="424"/>
      <c r="AS30" s="474">
        <v>0</v>
      </c>
    </row>
    <row s="2982" customFormat="1" customHeight="1" ht="18.75">
      <c r="A31" s="1424"/>
      <c r="B31" s="1424"/>
      <c r="C31" s="1424"/>
      <c r="D31" s="1424"/>
      <c r="E31" s="1424"/>
      <c r="F31" s="1424"/>
      <c r="G31" s="1424"/>
      <c r="H31" s="1424"/>
      <c r="I31" s="1424"/>
      <c r="J31" s="1424"/>
      <c r="K31" s="1424"/>
      <c r="L31" s="1425"/>
      <c r="M31" s="1424"/>
      <c r="N31" s="1424"/>
      <c r="O31" s="1424"/>
      <c r="S31" s="2306" t="s">
        <v>538</v>
      </c>
      <c r="T31" s="2306"/>
      <c r="U31" s="1428"/>
      <c r="V31" s="2307" t="str">
        <f>IF(TITLE_NUMBER_PR_CHANGE="",IF(TITLE_NUMBER_PR="","",TITLE_NUMBER_PR),TITLE_NUMBER_PR_CHANGE)</f>
        <v>59/4</v>
      </c>
      <c r="W31" s="2307"/>
      <c r="X31" s="2307"/>
      <c r="Y31" s="2307"/>
      <c r="Z31" s="2307"/>
      <c r="AA31" s="2307"/>
      <c r="AB31" s="2307"/>
      <c r="AC31" s="382"/>
      <c r="AD31" s="2307" t="str">
        <f>IF(TITLE_NUMBER_PR_CHANGE="",IF(TITLE_NUMBER_PR="","",TITLE_NUMBER_PR),TITLE_NUMBER_PR_CHANGE)</f>
        <v>59/4</v>
      </c>
      <c r="AE31" s="2307"/>
      <c r="AF31" s="2307"/>
      <c r="AG31" s="2307"/>
      <c r="AH31" s="2307"/>
      <c r="AI31" s="2307"/>
      <c r="AJ31" s="2307"/>
      <c r="AK31" s="382"/>
      <c r="AL31" s="382"/>
      <c r="AM31" s="336"/>
      <c r="AN31" s="424"/>
      <c r="AO31" s="424"/>
      <c r="AP31" s="424"/>
      <c r="AQ31" s="424"/>
      <c r="AR31" s="424"/>
      <c r="AS31" s="474">
        <v>0</v>
      </c>
    </row>
    <row s="298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2" customFormat="1" customHeight="1" ht="18.75" hidden="1">
      <c r="A34" s="1424"/>
      <c r="B34" s="1424"/>
      <c r="C34" s="1424"/>
      <c r="D34" s="1424"/>
      <c r="E34" s="1424"/>
      <c r="F34" s="1424"/>
      <c r="G34" s="1424"/>
      <c r="H34" s="1424"/>
      <c r="I34" s="1424"/>
      <c r="J34" s="1424"/>
      <c r="K34" s="1424"/>
      <c r="L34" s="1425"/>
      <c r="M34" s="1424"/>
      <c r="N34" s="1424"/>
      <c r="O34" s="1424"/>
      <c r="S34" s="2306" t="s">
        <v>539</v>
      </c>
      <c r="T34" s="2306"/>
      <c r="U34" s="1428"/>
      <c r="V34" s="2320" t="str">
        <f>IF(TITLE_DATE_PR_CHANGE="",IF(TITLE_DATE_PR="","",TITLE_DATE_PR),TITLE_DATE_PR_CHANGE)</f>
        <v>45645</v>
      </c>
      <c r="W34" s="2320"/>
      <c r="X34" s="2320"/>
      <c r="Y34" s="2320"/>
      <c r="Z34" s="2320"/>
      <c r="AA34" s="2320"/>
      <c r="AB34" s="2320"/>
      <c r="AC34" s="382"/>
      <c r="AD34" s="2320" t="str">
        <f>IF(TITLE_DATE_PR_CHANGE="",IF(TITLE_DATE_PR="","",TITLE_DATE_PR),TITLE_DATE_PR_CHANGE)</f>
        <v>45645</v>
      </c>
      <c r="AE34" s="2320"/>
      <c r="AF34" s="2320"/>
      <c r="AG34" s="2320"/>
      <c r="AH34" s="2320"/>
      <c r="AI34" s="2320"/>
      <c r="AJ34" s="2320"/>
      <c r="AK34" s="382"/>
      <c r="AL34" s="382"/>
      <c r="AM34" s="336"/>
      <c r="AN34" s="424"/>
      <c r="AO34" s="424"/>
      <c r="AP34" s="424"/>
      <c r="AQ34" s="424"/>
      <c r="AR34" s="424"/>
      <c r="AS34" s="474">
        <v>0</v>
      </c>
    </row>
    <row s="2982" customFormat="1" customHeight="1" ht="18.75" hidden="1">
      <c r="A35" s="1424"/>
      <c r="B35" s="1424"/>
      <c r="C35" s="1424"/>
      <c r="D35" s="1424"/>
      <c r="E35" s="1424"/>
      <c r="F35" s="1424"/>
      <c r="G35" s="1424"/>
      <c r="H35" s="1424"/>
      <c r="I35" s="1424"/>
      <c r="J35" s="1424"/>
      <c r="K35" s="1424"/>
      <c r="L35" s="1425"/>
      <c r="M35" s="1424"/>
      <c r="N35" s="1424"/>
      <c r="O35" s="1424"/>
      <c r="S35" s="2306" t="s">
        <v>540</v>
      </c>
      <c r="T35" s="2306"/>
      <c r="U35" s="1428"/>
      <c r="V35" s="2307" t="str">
        <f>IF(TITLE_NUMBER_PR_CHANGE="",IF(TITLE_NUMBER_PR="","",TITLE_NUMBER_PR),TITLE_NUMBER_PR_CHANGE)</f>
        <v>59/4</v>
      </c>
      <c r="W35" s="2307"/>
      <c r="X35" s="2307"/>
      <c r="Y35" s="2307"/>
      <c r="Z35" s="2307"/>
      <c r="AA35" s="2307"/>
      <c r="AB35" s="2307"/>
      <c r="AC35" s="382"/>
      <c r="AD35" s="2307" t="str">
        <f>IF(TITLE_NUMBER_PR_CHANGE="",IF(TITLE_NUMBER_PR="","",TITLE_NUMBER_PR),TITLE_NUMBER_PR_CHANGE)</f>
        <v>59/4</v>
      </c>
      <c r="AE35" s="2307"/>
      <c r="AF35" s="2307"/>
      <c r="AG35" s="2307"/>
      <c r="AH35" s="2307"/>
      <c r="AI35" s="2307"/>
      <c r="AJ35" s="2307"/>
      <c r="AK35" s="382"/>
      <c r="AL35" s="382"/>
      <c r="AM35" s="336"/>
      <c r="AN35" s="424"/>
      <c r="AO35" s="424"/>
      <c r="AP35" s="424"/>
      <c r="AQ35" s="424"/>
      <c r="AR35" s="424"/>
      <c r="AS35" s="474">
        <v>0</v>
      </c>
    </row>
    <row s="298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541</v>
      </c>
      <c r="AD36" s="382"/>
      <c r="AE36" s="382"/>
      <c r="AF36" s="382"/>
      <c r="AG36" s="382"/>
      <c r="AH36" s="382"/>
      <c r="AI36" s="382"/>
      <c r="AJ36" s="382"/>
      <c r="AK36" s="334" t="s">
        <v>541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416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417</v>
      </c>
      <c r="AS38" s="1211">
        <v>14</v>
      </c>
    </row>
    <row customHeight="1" ht="14.699999999999998">
      <c r="Q39" s="432"/>
      <c r="R39" s="432"/>
      <c r="S39" s="2329" t="s">
        <v>90</v>
      </c>
      <c r="T39" s="2265" t="s">
        <v>542</v>
      </c>
      <c r="U39" s="357"/>
      <c r="V39" s="2330" t="s">
        <v>543</v>
      </c>
      <c r="W39" s="2331"/>
      <c r="X39" s="2331"/>
      <c r="Y39" s="2331"/>
      <c r="Z39" s="2331"/>
      <c r="AA39" s="2331"/>
      <c r="AB39" s="2332"/>
      <c r="AC39" s="2333" t="s">
        <v>544</v>
      </c>
      <c r="AD39" s="2330" t="s">
        <v>543</v>
      </c>
      <c r="AE39" s="2331"/>
      <c r="AF39" s="2331"/>
      <c r="AG39" s="2331"/>
      <c r="AH39" s="2331"/>
      <c r="AI39" s="2331"/>
      <c r="AJ39" s="2332"/>
      <c r="AK39" s="2333" t="s">
        <v>545</v>
      </c>
      <c r="AL39" s="2336" t="s">
        <v>546</v>
      </c>
      <c r="AM39" s="2183"/>
      <c r="AS39" s="1211">
        <v>14</v>
      </c>
    </row>
    <row customHeight="1" ht="35.699999999999996">
      <c r="Q40" s="432"/>
      <c r="R40" s="432"/>
      <c r="S40" s="2329"/>
      <c r="T40" s="2265"/>
      <c r="U40" s="1087"/>
      <c r="V40" s="2316" t="s">
        <v>547</v>
      </c>
      <c r="W40" s="2339" t="s">
        <v>548</v>
      </c>
      <c r="X40" s="2318" t="s">
        <v>549</v>
      </c>
      <c r="Y40" s="2319"/>
      <c r="Z40" s="2318" t="s">
        <v>562</v>
      </c>
      <c r="AA40" s="2325"/>
      <c r="AB40" s="2319"/>
      <c r="AC40" s="2334"/>
      <c r="AD40" s="2316" t="s">
        <v>547</v>
      </c>
      <c r="AE40" s="2339" t="s">
        <v>548</v>
      </c>
      <c r="AF40" s="2318" t="s">
        <v>549</v>
      </c>
      <c r="AG40" s="2319"/>
      <c r="AH40" s="2318" t="s">
        <v>550</v>
      </c>
      <c r="AI40" s="2325"/>
      <c r="AJ40" s="2319"/>
      <c r="AK40" s="2334"/>
      <c r="AL40" s="2337"/>
      <c r="AM40" s="2183"/>
      <c r="AS40" s="1211">
        <v>34</v>
      </c>
    </row>
    <row customHeight="1" ht="35.699999999999996">
      <c r="A41" s="1426"/>
      <c r="B41" s="1426" t="s">
        <v>202</v>
      </c>
      <c r="C41" s="1426" t="s">
        <v>203</v>
      </c>
      <c r="D41" s="1426" t="s">
        <v>204</v>
      </c>
      <c r="E41" s="1420" t="s">
        <v>551</v>
      </c>
      <c r="F41" s="1420" t="s">
        <v>552</v>
      </c>
      <c r="G41" s="1420" t="s">
        <v>553</v>
      </c>
      <c r="H41" s="1420" t="s">
        <v>554</v>
      </c>
      <c r="I41" s="1420" t="s">
        <v>555</v>
      </c>
      <c r="J41" s="1420" t="s">
        <v>556</v>
      </c>
      <c r="K41" s="1420" t="s">
        <v>557</v>
      </c>
      <c r="L41" s="1420" t="s">
        <v>532</v>
      </c>
      <c r="Q41" s="432"/>
      <c r="R41" s="432"/>
      <c r="S41" s="2329"/>
      <c r="T41" s="2265"/>
      <c r="U41" s="358"/>
      <c r="V41" s="2317"/>
      <c r="W41" s="2340"/>
      <c r="X41" s="1278" t="s">
        <v>558</v>
      </c>
      <c r="Y41" s="1278" t="s">
        <v>559</v>
      </c>
      <c r="Z41" s="1394" t="s">
        <v>560</v>
      </c>
      <c r="AA41" s="2326" t="s">
        <v>561</v>
      </c>
      <c r="AB41" s="2327"/>
      <c r="AC41" s="2335"/>
      <c r="AD41" s="2317"/>
      <c r="AE41" s="2340"/>
      <c r="AF41" s="1278" t="s">
        <v>558</v>
      </c>
      <c r="AG41" s="1278" t="s">
        <v>559</v>
      </c>
      <c r="AH41" s="1394" t="s">
        <v>560</v>
      </c>
      <c r="AI41" s="2326" t="s">
        <v>561</v>
      </c>
      <c r="AJ41" s="2327"/>
      <c r="AK41" s="2335"/>
      <c r="AL41" s="2338"/>
      <c r="AM41" s="2183"/>
      <c r="AS41" s="1211">
        <v>34</v>
      </c>
    </row>
    <row s="343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179</v>
      </c>
      <c r="T42" s="1311" t="s">
        <v>105</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222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190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222</v>
      </c>
      <c r="B44" s="1419" t="s">
        <v>223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513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514</v>
      </c>
      <c r="AO44" s="556"/>
      <c r="AP44" s="556" t="str">
        <f>IF(T44="","",T44)</f>
        <v>Территория действия тарифа</v>
      </c>
      <c r="AQ44" s="556"/>
      <c r="AR44" s="556"/>
      <c r="AS44" s="1211">
        <v>21</v>
      </c>
    </row>
    <row customHeight="1" ht="24">
      <c r="A45" s="1419" t="s">
        <v>222</v>
      </c>
      <c r="B45" s="1419" t="s">
        <v>223</v>
      </c>
      <c r="C45" s="1419" t="s">
        <v>224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515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516</v>
      </c>
      <c r="AO45" s="556"/>
      <c r="AP45" s="556" t="str">
        <f>IF(T45="","",T45)</f>
        <v>Наименование системы теплоснабжения </v>
      </c>
      <c r="AQ45" s="556"/>
      <c r="AR45" s="556"/>
      <c r="AS45" s="1211">
        <v>23</v>
      </c>
    </row>
    <row customHeight="1" ht="22.049999999999997">
      <c r="A46" s="1419" t="s">
        <v>222</v>
      </c>
      <c r="B46" s="1419" t="s">
        <v>223</v>
      </c>
      <c r="C46" s="1419" t="s">
        <v>224</v>
      </c>
      <c r="D46" s="1419" t="s">
        <v>225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517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518</v>
      </c>
      <c r="AO46" s="556"/>
      <c r="AP46" s="556" t="str">
        <f>IF(T46="","",T46)</f>
        <v>Источник тепловой энергии  </v>
      </c>
      <c r="AQ46" s="556"/>
      <c r="AR46" s="556"/>
      <c r="AS46" s="1211">
        <v>21</v>
      </c>
    </row>
    <row customHeight="1" ht="49.5">
      <c r="A47" s="1419" t="s">
        <v>222</v>
      </c>
      <c r="B47" s="1419" t="s">
        <v>223</v>
      </c>
      <c r="C47" s="1419" t="s">
        <v>224</v>
      </c>
      <c r="D47" s="1419" t="s">
        <v>225</v>
      </c>
      <c r="E47" s="2315"/>
      <c r="F47" s="2315"/>
      <c r="G47" s="2315"/>
      <c r="H47" s="2315"/>
      <c r="I47" s="2312" t="str">
        <f>S46&amp;".1"</f>
        <v>....1</v>
      </c>
      <c r="J47" s="1419"/>
      <c r="K47" s="1419"/>
      <c r="L47" s="1420" t="s">
        <v>519</v>
      </c>
      <c r="P47" s="2313">
        <v>1</v>
      </c>
      <c r="Q47" s="1387"/>
      <c r="R47" s="412"/>
      <c r="S47" s="1392" t="str">
        <f>$I47</f>
        <v>....1</v>
      </c>
      <c r="T47" s="341" t="s">
        <v>520</v>
      </c>
      <c r="U47" s="356"/>
      <c r="V47" s="2301"/>
      <c r="W47" s="2302"/>
      <c r="X47" s="2302"/>
      <c r="Y47" s="2302"/>
      <c r="Z47" s="2302"/>
      <c r="AA47" s="2302"/>
      <c r="AB47" s="2302"/>
      <c r="AC47" s="2303"/>
      <c r="AD47" s="2301"/>
      <c r="AE47" s="2302"/>
      <c r="AF47" s="2302"/>
      <c r="AG47" s="2302"/>
      <c r="AH47" s="2302"/>
      <c r="AI47" s="2302"/>
      <c r="AJ47" s="2302"/>
      <c r="AK47" s="2302"/>
      <c r="AL47" s="2303"/>
      <c r="AM47" s="1314" t="s">
        <v>521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222</v>
      </c>
      <c r="B48" s="1419" t="s">
        <v>223</v>
      </c>
      <c r="C48" s="1419" t="s">
        <v>224</v>
      </c>
      <c r="D48" s="1419" t="s">
        <v>225</v>
      </c>
      <c r="E48" s="2315"/>
      <c r="F48" s="2315"/>
      <c r="G48" s="2315"/>
      <c r="H48" s="2315"/>
      <c r="I48" s="2342"/>
      <c r="J48" s="2312" t="str">
        <f>I47&amp;".1"</f>
        <v>....1.1</v>
      </c>
      <c r="K48" s="1419"/>
      <c r="L48" s="1420" t="s">
        <v>522</v>
      </c>
      <c r="P48" s="2313"/>
      <c r="Q48" s="2313">
        <v>1</v>
      </c>
      <c r="R48" s="413"/>
      <c r="S48" s="1392" t="str">
        <f>$J48</f>
        <v>....1.1</v>
      </c>
      <c r="T48" s="342" t="s">
        <v>523</v>
      </c>
      <c r="U48" s="356"/>
      <c r="V48" s="2301"/>
      <c r="W48" s="2302"/>
      <c r="X48" s="2302"/>
      <c r="Y48" s="2302"/>
      <c r="Z48" s="2302"/>
      <c r="AA48" s="2302"/>
      <c r="AB48" s="2302"/>
      <c r="AC48" s="2303"/>
      <c r="AD48" s="2301"/>
      <c r="AE48" s="2302"/>
      <c r="AF48" s="2302"/>
      <c r="AG48" s="2302"/>
      <c r="AH48" s="2302"/>
      <c r="AI48" s="2302"/>
      <c r="AJ48" s="2302"/>
      <c r="AK48" s="2302"/>
      <c r="AL48" s="2303"/>
      <c r="AM48" s="1314" t="s">
        <v>524</v>
      </c>
      <c r="AO48" s="556"/>
      <c r="AP48" s="556" t="str">
        <f>IF(T48="","",T48)</f>
        <v>Группа потребителей</v>
      </c>
      <c r="AQ48" s="556"/>
      <c r="AR48" s="556"/>
      <c r="AS48" s="1211">
        <v>21</v>
      </c>
    </row>
    <row customHeight="1" ht="22.049999999999997">
      <c r="A49" s="1419" t="s">
        <v>222</v>
      </c>
      <c r="B49" s="1419" t="s">
        <v>223</v>
      </c>
      <c r="C49" s="1419" t="s">
        <v>224</v>
      </c>
      <c r="D49" s="1419" t="s">
        <v>225</v>
      </c>
      <c r="E49" s="2315"/>
      <c r="F49" s="2315"/>
      <c r="G49" s="2315"/>
      <c r="H49" s="2315"/>
      <c r="I49" s="2342"/>
      <c r="J49" s="2342"/>
      <c r="K49" s="2312" t="str">
        <f>J48&amp;".1"</f>
        <v>....1.1.1</v>
      </c>
      <c r="L49" s="1420" t="s">
        <v>525</v>
      </c>
      <c r="P49" s="2313"/>
      <c r="Q49" s="2313"/>
      <c r="R49" s="413">
        <v>1</v>
      </c>
      <c r="S49" s="1392"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526</v>
      </c>
      <c r="AN49" s="567">
        <f>STRCHECKDATE(V50:AL50)</f>
      </c>
      <c r="AO49" s="556"/>
      <c r="AP49" s="556" t="str">
        <f>IF(T49="","",T49)</f>
        <v/>
      </c>
      <c r="AQ49" s="556"/>
      <c r="AR49" s="556"/>
      <c r="AS49" s="1211">
        <v>21</v>
      </c>
    </row>
    <row customHeight="1" ht="1.05">
      <c r="A50" s="1419" t="s">
        <v>222</v>
      </c>
      <c r="B50" s="1419" t="s">
        <v>223</v>
      </c>
      <c r="C50" s="1419" t="s">
        <v>224</v>
      </c>
      <c r="D50" s="1419" t="s">
        <v>225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222</v>
      </c>
      <c r="B51" s="1419" t="s">
        <v>223</v>
      </c>
      <c r="C51" s="1419" t="s">
        <v>224</v>
      </c>
      <c r="D51" s="1419" t="s">
        <v>225</v>
      </c>
      <c r="E51" s="2315"/>
      <c r="F51" s="2315"/>
      <c r="G51" s="2315"/>
      <c r="H51" s="2315"/>
      <c r="I51" s="2342"/>
      <c r="J51" s="2312"/>
      <c r="K51" s="1419"/>
      <c r="L51" s="1420"/>
      <c r="P51" s="2313"/>
      <c r="Q51" s="2313"/>
      <c r="R51" s="412"/>
      <c r="S51" s="1334"/>
      <c r="T51" s="344" t="s">
        <v>527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222</v>
      </c>
      <c r="B52" s="1419" t="s">
        <v>223</v>
      </c>
      <c r="C52" s="1419" t="s">
        <v>224</v>
      </c>
      <c r="D52" s="1419" t="s">
        <v>225</v>
      </c>
      <c r="E52" s="2315"/>
      <c r="F52" s="2315"/>
      <c r="G52" s="2315"/>
      <c r="H52" s="2315"/>
      <c r="I52" s="2312"/>
      <c r="J52" s="1419"/>
      <c r="K52" s="1419"/>
      <c r="L52" s="1420"/>
      <c r="P52" s="2313"/>
      <c r="Q52" s="1387"/>
      <c r="R52" s="412"/>
      <c r="S52" s="1334"/>
      <c r="T52" s="343" t="s">
        <v>528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222</v>
      </c>
      <c r="B53" s="1419" t="s">
        <v>223</v>
      </c>
      <c r="C53" s="1419" t="s">
        <v>224</v>
      </c>
      <c r="D53" s="1419" t="s">
        <v>225</v>
      </c>
      <c r="E53" s="2315"/>
      <c r="F53" s="2315"/>
      <c r="G53" s="2315"/>
      <c r="H53" s="2314"/>
      <c r="I53" s="1419"/>
      <c r="J53" s="1419"/>
      <c r="K53" s="1419"/>
      <c r="L53" s="1420"/>
      <c r="M53" s="1421"/>
      <c r="N53" s="1421"/>
      <c r="O53" s="593"/>
      <c r="P53" s="416"/>
      <c r="Q53" s="431"/>
      <c r="R53" s="411"/>
      <c r="S53" s="1334"/>
      <c r="T53" s="421" t="s">
        <v>529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222</v>
      </c>
      <c r="B54" s="1399" t="s">
        <v>223</v>
      </c>
      <c r="C54" s="1399" t="s">
        <v>224</v>
      </c>
      <c r="D54" s="1370"/>
      <c r="E54" s="2315"/>
      <c r="F54" s="2315"/>
      <c r="G54" s="2314"/>
      <c r="H54" s="1370"/>
      <c r="I54" s="1370"/>
      <c r="J54" s="1370"/>
      <c r="K54" s="1370"/>
      <c r="L54" s="1395"/>
      <c r="M54" s="1371"/>
      <c r="N54" s="1371"/>
      <c r="P54" s="1372"/>
      <c r="Q54" s="1373"/>
      <c r="R54" s="1372"/>
      <c r="S54" s="1378"/>
      <c r="T54" s="1381" t="s">
        <v>530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222</v>
      </c>
      <c r="B55" s="1399" t="s">
        <v>223</v>
      </c>
      <c r="C55" s="1370"/>
      <c r="D55" s="1370"/>
      <c r="E55" s="2315"/>
      <c r="F55" s="2314"/>
      <c r="G55" s="1370"/>
      <c r="H55" s="1370"/>
      <c r="I55" s="1370"/>
      <c r="J55" s="1370"/>
      <c r="K55" s="1370"/>
      <c r="L55" s="1395"/>
      <c r="M55" s="1377"/>
      <c r="N55" s="1377"/>
      <c r="P55" s="1372"/>
      <c r="Q55" s="1373"/>
      <c r="R55" s="1372"/>
      <c r="S55" s="1378"/>
      <c r="T55" s="1381" t="s">
        <v>315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222</v>
      </c>
      <c r="B56" s="1399"/>
      <c r="C56" s="1399"/>
      <c r="D56" s="1399"/>
      <c r="E56" s="2314"/>
      <c r="F56" s="1399"/>
      <c r="G56" s="1399"/>
      <c r="H56" s="1399"/>
      <c r="I56" s="1399"/>
      <c r="J56" s="1399"/>
      <c r="K56" s="1399"/>
      <c r="L56" s="1402"/>
      <c r="M56" s="1377"/>
      <c r="N56" s="1377"/>
      <c r="O56" s="574"/>
      <c r="P56" s="436"/>
      <c r="Q56" s="1400"/>
      <c r="R56" s="436"/>
      <c r="S56" s="1378"/>
      <c r="T56" s="1381" t="s">
        <v>368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369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CE327-0A29-2963-AEA5-01B6BD8377F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76" width="12.28125" hidden="1" customWidth="1"/>
    <col min="15" max="15" style="3676" width="23.421875" hidden="1" customWidth="1"/>
    <col min="16" max="16" style="3676" width="3.00390625" customWidth="1"/>
    <col min="17" max="18" style="3673" width="3.00390625" customWidth="1"/>
    <col min="19" max="19" style="367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190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512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513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514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515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516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517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518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519</v>
      </c>
      <c r="M6" s="1691"/>
      <c r="P6" s="2313">
        <v>1</v>
      </c>
      <c r="Q6" s="2010"/>
      <c r="R6" s="412"/>
      <c r="S6" s="2014">
        <f>$I6</f>
      </c>
      <c r="T6" s="341" t="s">
        <v>520</v>
      </c>
      <c r="U6" s="356"/>
      <c r="V6" s="2301"/>
      <c r="W6" s="2302"/>
      <c r="X6" s="2302"/>
      <c r="Y6" s="2302"/>
      <c r="Z6" s="2302"/>
      <c r="AA6" s="2302"/>
      <c r="AB6" s="2302"/>
      <c r="AC6" s="2303"/>
      <c r="AD6" s="2301"/>
      <c r="AE6" s="2302"/>
      <c r="AF6" s="2302"/>
      <c r="AG6" s="2302"/>
      <c r="AH6" s="2302"/>
      <c r="AI6" s="2302"/>
      <c r="AJ6" s="2302"/>
      <c r="AK6" s="2302"/>
      <c r="AL6" s="2303"/>
      <c r="AM6" s="1314" t="s">
        <v>521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522</v>
      </c>
      <c r="M7" s="1691"/>
      <c r="N7" s="1687"/>
      <c r="P7" s="2313"/>
      <c r="Q7" s="2313">
        <v>1</v>
      </c>
      <c r="R7" s="413"/>
      <c r="S7" s="2014">
        <f>$J7</f>
      </c>
      <c r="T7" s="342" t="s">
        <v>523</v>
      </c>
      <c r="U7" s="356"/>
      <c r="V7" s="2301"/>
      <c r="W7" s="2302"/>
      <c r="X7" s="2302"/>
      <c r="Y7" s="2302"/>
      <c r="Z7" s="2302"/>
      <c r="AA7" s="2302"/>
      <c r="AB7" s="2302"/>
      <c r="AC7" s="2303"/>
      <c r="AD7" s="2301"/>
      <c r="AE7" s="2302"/>
      <c r="AF7" s="2302"/>
      <c r="AG7" s="2302"/>
      <c r="AH7" s="2302"/>
      <c r="AI7" s="2302"/>
      <c r="AJ7" s="2302"/>
      <c r="AK7" s="2302"/>
      <c r="AL7" s="2303"/>
      <c r="AM7" s="1314" t="s">
        <v>524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525</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526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527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528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529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530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315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368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531</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532</v>
      </c>
      <c r="P22" s="1418"/>
      <c r="Q22" s="1427"/>
      <c r="R22" s="1427"/>
      <c r="S22" s="785"/>
      <c r="T22" s="1422" t="s">
        <v>533</v>
      </c>
      <c r="AA22" s="651" t="s">
        <v>534</v>
      </c>
      <c r="AC22" s="651" t="s">
        <v>535</v>
      </c>
      <c r="AD22" s="1422" t="s">
        <v>533</v>
      </c>
      <c r="AI22" s="651" t="s">
        <v>536</v>
      </c>
      <c r="AK22" s="651" t="s">
        <v>535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1691"/>
      <c r="AD29" s="2307" t="str">
        <f>IF(TITLE_NAME_OR_PR_CHANGE="",IF(TITLE_NAME_OR_PR="","",TITLE_NAME_OR_PR),TITLE_NAME_OR_PR_CHANGE)</f>
        <v>Агенство по тарифам Приморского края</v>
      </c>
      <c r="AE29" s="2307"/>
      <c r="AF29" s="2307"/>
      <c r="AG29" s="2307"/>
      <c r="AH29" s="2307"/>
      <c r="AI29" s="2307"/>
      <c r="AJ29" s="2307"/>
      <c r="AK29" s="1691"/>
      <c r="AL29" s="1691"/>
      <c r="AM29" s="336"/>
      <c r="AN29" s="424"/>
      <c r="AO29" s="424"/>
      <c r="AP29" s="424"/>
      <c r="AQ29" s="424"/>
      <c r="AR29" s="424"/>
      <c r="AS29" s="474">
        <v>0</v>
      </c>
    </row>
    <row s="2982" customFormat="1" customHeight="1" ht="18.75" hidden="1">
      <c r="A30" s="1304"/>
      <c r="B30" s="1304"/>
      <c r="C30" s="1304"/>
      <c r="D30" s="1304"/>
      <c r="E30" s="1304"/>
      <c r="F30" s="1304"/>
      <c r="G30" s="1304"/>
      <c r="H30" s="1304"/>
      <c r="I30" s="1304"/>
      <c r="J30" s="1304"/>
      <c r="K30" s="1304"/>
      <c r="L30" s="1436"/>
      <c r="M30" s="1304"/>
      <c r="N30" s="1304"/>
      <c r="O30" s="1304"/>
      <c r="S30" s="2306" t="s">
        <v>537</v>
      </c>
      <c r="T30" s="2306"/>
      <c r="U30" s="1428"/>
      <c r="V30" s="2320" t="str">
        <f>IF(TITLE_DATE_PR_CHANGE="",IF(TITLE_DATE_PR="","",TITLE_DATE_PR),TITLE_DATE_PR_CHANGE)</f>
        <v>45645</v>
      </c>
      <c r="W30" s="2320"/>
      <c r="X30" s="2320"/>
      <c r="Y30" s="2320"/>
      <c r="Z30" s="2320"/>
      <c r="AA30" s="2320"/>
      <c r="AB30" s="2320"/>
      <c r="AC30" s="1691"/>
      <c r="AD30" s="2320" t="str">
        <f>IF(TITLE_DATE_PR_CHANGE="",IF(TITLE_DATE_PR="","",TITLE_DATE_PR),TITLE_DATE_PR_CHANGE)</f>
        <v>45645</v>
      </c>
      <c r="AE30" s="2320"/>
      <c r="AF30" s="2320"/>
      <c r="AG30" s="2320"/>
      <c r="AH30" s="2320"/>
      <c r="AI30" s="2320"/>
      <c r="AJ30" s="2320"/>
      <c r="AK30" s="1691"/>
      <c r="AL30" s="1691"/>
      <c r="AM30" s="336"/>
      <c r="AN30" s="424"/>
      <c r="AO30" s="424"/>
      <c r="AP30" s="424"/>
      <c r="AQ30" s="424"/>
      <c r="AR30" s="424"/>
      <c r="AS30" s="474">
        <v>0</v>
      </c>
    </row>
    <row s="2982" customFormat="1" customHeight="1" ht="18.75" hidden="1">
      <c r="A31" s="1304"/>
      <c r="B31" s="1304"/>
      <c r="C31" s="1304"/>
      <c r="D31" s="1304"/>
      <c r="E31" s="1304"/>
      <c r="F31" s="1304"/>
      <c r="G31" s="1304"/>
      <c r="H31" s="1304"/>
      <c r="I31" s="1304"/>
      <c r="J31" s="1304"/>
      <c r="K31" s="1304"/>
      <c r="L31" s="1436"/>
      <c r="M31" s="1304"/>
      <c r="N31" s="1304"/>
      <c r="O31" s="1304"/>
      <c r="S31" s="2306" t="s">
        <v>538</v>
      </c>
      <c r="T31" s="2306"/>
      <c r="U31" s="1428"/>
      <c r="V31" s="2307" t="str">
        <f>IF(TITLE_NUMBER_PR_CHANGE="",IF(TITLE_NUMBER_PR="","",TITLE_NUMBER_PR),TITLE_NUMBER_PR_CHANGE)</f>
        <v>59/4</v>
      </c>
      <c r="W31" s="2307"/>
      <c r="X31" s="2307"/>
      <c r="Y31" s="2307"/>
      <c r="Z31" s="2307"/>
      <c r="AA31" s="2307"/>
      <c r="AB31" s="2307"/>
      <c r="AC31" s="1691"/>
      <c r="AD31" s="2307" t="str">
        <f>IF(TITLE_NUMBER_PR_CHANGE="",IF(TITLE_NUMBER_PR="","",TITLE_NUMBER_PR),TITLE_NUMBER_PR_CHANGE)</f>
        <v>59/4</v>
      </c>
      <c r="AE31" s="2307"/>
      <c r="AF31" s="2307"/>
      <c r="AG31" s="2307"/>
      <c r="AH31" s="2307"/>
      <c r="AI31" s="2307"/>
      <c r="AJ31" s="2307"/>
      <c r="AK31" s="1691"/>
      <c r="AL31" s="1691"/>
      <c r="AM31" s="336"/>
      <c r="AN31" s="424"/>
      <c r="AO31" s="424"/>
      <c r="AP31" s="424"/>
      <c r="AQ31" s="424"/>
      <c r="AR31" s="424"/>
      <c r="AS31" s="474">
        <v>0</v>
      </c>
    </row>
    <row s="2982"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http://pravo.gov.ru</v>
      </c>
      <c r="W32" s="2307"/>
      <c r="X32" s="2307"/>
      <c r="Y32" s="2307"/>
      <c r="Z32" s="2307"/>
      <c r="AA32" s="2307"/>
      <c r="AB32" s="2307"/>
      <c r="AC32" s="1691"/>
      <c r="AD32" s="2307" t="str">
        <f>IF(TITLE_IST_PUB_CHANGE="",IF(TITLE_IST_PUB="","",TITLE_IST_PUB),TITLE_IST_PUB_CHANGE)</f>
        <v>http://pravo.gov.ru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2" customFormat="1" customHeight="1" ht="18.75" hidden="1">
      <c r="A34" s="1304"/>
      <c r="B34" s="1304"/>
      <c r="C34" s="1304"/>
      <c r="D34" s="1304"/>
      <c r="E34" s="1304"/>
      <c r="F34" s="1304"/>
      <c r="G34" s="1304"/>
      <c r="H34" s="1304"/>
      <c r="I34" s="1304"/>
      <c r="J34" s="1304"/>
      <c r="K34" s="1304"/>
      <c r="L34" s="1436"/>
      <c r="M34" s="1304"/>
      <c r="N34" s="1304"/>
      <c r="O34" s="1304"/>
      <c r="S34" s="2306" t="s">
        <v>539</v>
      </c>
      <c r="T34" s="2306"/>
      <c r="U34" s="1428"/>
      <c r="V34" s="2320" t="str">
        <f>IF(TITLE_DATE_PR_CHANGE="",IF(TITLE_DATE_PR="","",TITLE_DATE_PR),TITLE_DATE_PR_CHANGE)</f>
        <v>45645</v>
      </c>
      <c r="W34" s="2320"/>
      <c r="X34" s="2320"/>
      <c r="Y34" s="2320"/>
      <c r="Z34" s="2320"/>
      <c r="AA34" s="2320"/>
      <c r="AB34" s="2320"/>
      <c r="AC34" s="1691"/>
      <c r="AD34" s="2320" t="str">
        <f>IF(TITLE_DATE_PR_CHANGE="",IF(TITLE_DATE_PR="","",TITLE_DATE_PR),TITLE_DATE_PR_CHANGE)</f>
        <v>45645</v>
      </c>
      <c r="AE34" s="2320"/>
      <c r="AF34" s="2320"/>
      <c r="AG34" s="2320"/>
      <c r="AH34" s="2320"/>
      <c r="AI34" s="2320"/>
      <c r="AJ34" s="2320"/>
      <c r="AK34" s="1691"/>
      <c r="AL34" s="1691"/>
      <c r="AM34" s="336"/>
      <c r="AN34" s="424"/>
      <c r="AO34" s="424"/>
      <c r="AP34" s="424"/>
      <c r="AQ34" s="424"/>
      <c r="AR34" s="424"/>
      <c r="AS34" s="474">
        <v>0</v>
      </c>
    </row>
    <row s="2982" customFormat="1" customHeight="1" ht="18.75" hidden="1">
      <c r="A35" s="1304"/>
      <c r="B35" s="1304"/>
      <c r="C35" s="1304"/>
      <c r="D35" s="1304"/>
      <c r="E35" s="1304"/>
      <c r="F35" s="1304"/>
      <c r="G35" s="1304"/>
      <c r="H35" s="1304"/>
      <c r="I35" s="1304"/>
      <c r="J35" s="1304"/>
      <c r="K35" s="1304"/>
      <c r="L35" s="1436"/>
      <c r="M35" s="1304"/>
      <c r="N35" s="1304"/>
      <c r="O35" s="1304"/>
      <c r="S35" s="2306" t="s">
        <v>540</v>
      </c>
      <c r="T35" s="2306"/>
      <c r="U35" s="1428"/>
      <c r="V35" s="2307" t="str">
        <f>IF(TITLE_NUMBER_PR_CHANGE="",IF(TITLE_NUMBER_PR="","",TITLE_NUMBER_PR),TITLE_NUMBER_PR_CHANGE)</f>
        <v>59/4</v>
      </c>
      <c r="W35" s="2307"/>
      <c r="X35" s="2307"/>
      <c r="Y35" s="2307"/>
      <c r="Z35" s="2307"/>
      <c r="AA35" s="2307"/>
      <c r="AB35" s="2307"/>
      <c r="AC35" s="1691"/>
      <c r="AD35" s="2307" t="str">
        <f>IF(TITLE_NUMBER_PR_CHANGE="",IF(TITLE_NUMBER_PR="","",TITLE_NUMBER_PR),TITLE_NUMBER_PR_CHANGE)</f>
        <v>59/4</v>
      </c>
      <c r="AE35" s="2307"/>
      <c r="AF35" s="2307"/>
      <c r="AG35" s="2307"/>
      <c r="AH35" s="2307"/>
      <c r="AI35" s="2307"/>
      <c r="AJ35" s="2307"/>
      <c r="AK35" s="1691"/>
      <c r="AL35" s="1691"/>
      <c r="AM35" s="336"/>
      <c r="AN35" s="424"/>
      <c r="AO35" s="424"/>
      <c r="AP35" s="424"/>
      <c r="AQ35" s="424"/>
      <c r="AR35" s="424"/>
      <c r="AS35" s="474">
        <v>0</v>
      </c>
    </row>
    <row s="298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541</v>
      </c>
      <c r="AD36" s="1691"/>
      <c r="AE36" s="1691"/>
      <c r="AF36" s="1691"/>
      <c r="AG36" s="1691"/>
      <c r="AH36" s="1691"/>
      <c r="AI36" s="1691"/>
      <c r="AJ36" s="1691"/>
      <c r="AK36" s="1698" t="s">
        <v>541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416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417</v>
      </c>
      <c r="AS38" s="1687">
        <v>14</v>
      </c>
    </row>
    <row customHeight="1" ht="14.699999999999998">
      <c r="Q39" s="432"/>
      <c r="R39" s="432"/>
      <c r="S39" s="2329" t="s">
        <v>90</v>
      </c>
      <c r="T39" s="2265" t="s">
        <v>542</v>
      </c>
      <c r="U39" s="393"/>
      <c r="V39" s="2330" t="s">
        <v>543</v>
      </c>
      <c r="W39" s="2331"/>
      <c r="X39" s="2331"/>
      <c r="Y39" s="2331"/>
      <c r="Z39" s="2331"/>
      <c r="AA39" s="2331"/>
      <c r="AB39" s="2332"/>
      <c r="AC39" s="2333" t="s">
        <v>544</v>
      </c>
      <c r="AD39" s="2330" t="s">
        <v>543</v>
      </c>
      <c r="AE39" s="2331"/>
      <c r="AF39" s="2331"/>
      <c r="AG39" s="2331"/>
      <c r="AH39" s="2331"/>
      <c r="AI39" s="2331"/>
      <c r="AJ39" s="2332"/>
      <c r="AK39" s="2333" t="s">
        <v>545</v>
      </c>
      <c r="AL39" s="2336" t="s">
        <v>546</v>
      </c>
      <c r="AM39" s="2183"/>
      <c r="AS39" s="1687">
        <v>14</v>
      </c>
    </row>
    <row customHeight="1" ht="35.699999999999996">
      <c r="Q40" s="432"/>
      <c r="R40" s="432"/>
      <c r="S40" s="2329"/>
      <c r="T40" s="2265"/>
      <c r="U40" s="1087"/>
      <c r="V40" s="2316" t="s">
        <v>547</v>
      </c>
      <c r="W40" s="2339" t="s">
        <v>548</v>
      </c>
      <c r="X40" s="2318" t="s">
        <v>549</v>
      </c>
      <c r="Y40" s="2319"/>
      <c r="Z40" s="2318" t="s">
        <v>562</v>
      </c>
      <c r="AA40" s="2325"/>
      <c r="AB40" s="2319"/>
      <c r="AC40" s="2334"/>
      <c r="AD40" s="2316" t="s">
        <v>547</v>
      </c>
      <c r="AE40" s="2339" t="s">
        <v>548</v>
      </c>
      <c r="AF40" s="2318" t="s">
        <v>549</v>
      </c>
      <c r="AG40" s="2319"/>
      <c r="AH40" s="2318" t="s">
        <v>550</v>
      </c>
      <c r="AI40" s="2325"/>
      <c r="AJ40" s="2319"/>
      <c r="AK40" s="2334"/>
      <c r="AL40" s="2337"/>
      <c r="AM40" s="2183"/>
      <c r="AS40" s="1687">
        <v>34</v>
      </c>
    </row>
    <row customHeight="1" ht="35.699999999999996">
      <c r="A41" s="1322"/>
      <c r="B41" s="1322" t="s">
        <v>202</v>
      </c>
      <c r="C41" s="1322" t="s">
        <v>203</v>
      </c>
      <c r="D41" s="1322" t="s">
        <v>204</v>
      </c>
      <c r="E41" s="1366" t="s">
        <v>551</v>
      </c>
      <c r="F41" s="1366" t="s">
        <v>552</v>
      </c>
      <c r="G41" s="1366" t="s">
        <v>553</v>
      </c>
      <c r="H41" s="1366" t="s">
        <v>554</v>
      </c>
      <c r="I41" s="1366" t="s">
        <v>555</v>
      </c>
      <c r="J41" s="1366" t="s">
        <v>556</v>
      </c>
      <c r="K41" s="1366" t="s">
        <v>557</v>
      </c>
      <c r="L41" s="1366" t="s">
        <v>532</v>
      </c>
      <c r="Q41" s="432"/>
      <c r="R41" s="432"/>
      <c r="S41" s="2329"/>
      <c r="T41" s="2265"/>
      <c r="U41" s="358"/>
      <c r="V41" s="2317"/>
      <c r="W41" s="2340"/>
      <c r="X41" s="1994" t="s">
        <v>558</v>
      </c>
      <c r="Y41" s="1994" t="s">
        <v>559</v>
      </c>
      <c r="Z41" s="1994" t="s">
        <v>560</v>
      </c>
      <c r="AA41" s="2326" t="s">
        <v>561</v>
      </c>
      <c r="AB41" s="2327"/>
      <c r="AC41" s="2335"/>
      <c r="AD41" s="2317"/>
      <c r="AE41" s="2340"/>
      <c r="AF41" s="1994" t="s">
        <v>558</v>
      </c>
      <c r="AG41" s="1994" t="s">
        <v>559</v>
      </c>
      <c r="AH41" s="1994" t="s">
        <v>560</v>
      </c>
      <c r="AI41" s="2326" t="s">
        <v>561</v>
      </c>
      <c r="AJ41" s="2327"/>
      <c r="AK41" s="2335"/>
      <c r="AL41" s="2338"/>
      <c r="AM41" s="2183"/>
      <c r="AS41" s="1687">
        <v>34</v>
      </c>
    </row>
    <row s="343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179</v>
      </c>
      <c r="T42" s="1311" t="s">
        <v>105</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271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190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271</v>
      </c>
      <c r="B44" s="1323" t="s">
        <v>272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513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514</v>
      </c>
      <c r="AO44" s="1680"/>
      <c r="AP44" s="1680" t="str">
        <f>IF(T44="","",T44)</f>
        <v>Территория действия тарифа</v>
      </c>
      <c r="AQ44" s="1680"/>
      <c r="AR44" s="1680"/>
      <c r="AS44" s="1687">
        <v>21</v>
      </c>
    </row>
    <row customHeight="1" ht="24">
      <c r="A45" s="1323" t="s">
        <v>271</v>
      </c>
      <c r="B45" s="1323" t="s">
        <v>272</v>
      </c>
      <c r="C45" s="1323" t="s">
        <v>273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515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516</v>
      </c>
      <c r="AO45" s="1680"/>
      <c r="AP45" s="1680" t="str">
        <f>IF(T45="","",T45)</f>
        <v>Наименование системы теплоснабжения </v>
      </c>
      <c r="AQ45" s="1680"/>
      <c r="AR45" s="1680"/>
      <c r="AS45" s="1687">
        <v>23</v>
      </c>
    </row>
    <row customHeight="1" ht="22.049999999999997">
      <c r="A46" s="1323" t="s">
        <v>271</v>
      </c>
      <c r="B46" s="1323" t="s">
        <v>272</v>
      </c>
      <c r="C46" s="1323" t="s">
        <v>273</v>
      </c>
      <c r="D46" s="1323" t="s">
        <v>274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517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518</v>
      </c>
      <c r="AO46" s="1680"/>
      <c r="AP46" s="1680" t="str">
        <f>IF(T46="","",T46)</f>
        <v>Источник тепловой энергии  </v>
      </c>
      <c r="AQ46" s="1680"/>
      <c r="AR46" s="1680"/>
      <c r="AS46" s="1687">
        <v>21</v>
      </c>
    </row>
    <row customHeight="1" ht="49.5">
      <c r="A47" s="1323" t="s">
        <v>271</v>
      </c>
      <c r="B47" s="1323" t="s">
        <v>272</v>
      </c>
      <c r="C47" s="1323" t="s">
        <v>273</v>
      </c>
      <c r="D47" s="1323" t="s">
        <v>274</v>
      </c>
      <c r="E47" s="2346"/>
      <c r="F47" s="2346"/>
      <c r="G47" s="2346"/>
      <c r="H47" s="2346"/>
      <c r="I47" s="2183" t="str">
        <f>S46&amp;".1"</f>
        <v>....1</v>
      </c>
      <c r="J47" s="1323"/>
      <c r="K47" s="1323"/>
      <c r="L47" s="1366" t="s">
        <v>519</v>
      </c>
      <c r="P47" s="2313">
        <v>1</v>
      </c>
      <c r="Q47" s="2010"/>
      <c r="R47" s="412"/>
      <c r="S47" s="2014" t="str">
        <f>$I47</f>
        <v>....1</v>
      </c>
      <c r="T47" s="341" t="s">
        <v>520</v>
      </c>
      <c r="U47" s="356"/>
      <c r="V47" s="2301"/>
      <c r="W47" s="2302"/>
      <c r="X47" s="2302"/>
      <c r="Y47" s="2302"/>
      <c r="Z47" s="2302"/>
      <c r="AA47" s="2302"/>
      <c r="AB47" s="2302"/>
      <c r="AC47" s="2303"/>
      <c r="AD47" s="2301"/>
      <c r="AE47" s="2302"/>
      <c r="AF47" s="2302"/>
      <c r="AG47" s="2302"/>
      <c r="AH47" s="2302"/>
      <c r="AI47" s="2302"/>
      <c r="AJ47" s="2302"/>
      <c r="AK47" s="2302"/>
      <c r="AL47" s="2303"/>
      <c r="AM47" s="1314" t="s">
        <v>521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271</v>
      </c>
      <c r="B48" s="1323" t="s">
        <v>272</v>
      </c>
      <c r="C48" s="1323" t="s">
        <v>273</v>
      </c>
      <c r="D48" s="1323" t="s">
        <v>274</v>
      </c>
      <c r="E48" s="2346"/>
      <c r="F48" s="2346"/>
      <c r="G48" s="2346"/>
      <c r="H48" s="2346"/>
      <c r="I48" s="2157"/>
      <c r="J48" s="2183" t="str">
        <f>I47&amp;".1"</f>
        <v>....1.1</v>
      </c>
      <c r="K48" s="1323"/>
      <c r="L48" s="1366" t="s">
        <v>522</v>
      </c>
      <c r="P48" s="2313"/>
      <c r="Q48" s="2313">
        <v>1</v>
      </c>
      <c r="R48" s="413"/>
      <c r="S48" s="2014" t="str">
        <f>$J48</f>
        <v>....1.1</v>
      </c>
      <c r="T48" s="342" t="s">
        <v>523</v>
      </c>
      <c r="U48" s="356"/>
      <c r="V48" s="2301"/>
      <c r="W48" s="2302"/>
      <c r="X48" s="2302"/>
      <c r="Y48" s="2302"/>
      <c r="Z48" s="2302"/>
      <c r="AA48" s="2302"/>
      <c r="AB48" s="2302"/>
      <c r="AC48" s="2303"/>
      <c r="AD48" s="2301"/>
      <c r="AE48" s="2302"/>
      <c r="AF48" s="2302"/>
      <c r="AG48" s="2302"/>
      <c r="AH48" s="2302"/>
      <c r="AI48" s="2302"/>
      <c r="AJ48" s="2302"/>
      <c r="AK48" s="2302"/>
      <c r="AL48" s="2303"/>
      <c r="AM48" s="1314" t="s">
        <v>524</v>
      </c>
      <c r="AO48" s="1680"/>
      <c r="AP48" s="1680" t="str">
        <f>IF(T48="","",T48)</f>
        <v>Группа потребителей</v>
      </c>
      <c r="AQ48" s="1680"/>
      <c r="AR48" s="1680"/>
      <c r="AS48" s="1687">
        <v>21</v>
      </c>
    </row>
    <row customHeight="1" ht="22.049999999999997">
      <c r="A49" s="1323" t="s">
        <v>271</v>
      </c>
      <c r="B49" s="1323" t="s">
        <v>272</v>
      </c>
      <c r="C49" s="1323" t="s">
        <v>273</v>
      </c>
      <c r="D49" s="1323" t="s">
        <v>274</v>
      </c>
      <c r="E49" s="2346"/>
      <c r="F49" s="2346"/>
      <c r="G49" s="2346"/>
      <c r="H49" s="2346"/>
      <c r="I49" s="2157"/>
      <c r="J49" s="2157"/>
      <c r="K49" s="2183" t="str">
        <f>J48&amp;".1"</f>
        <v>....1.1.1</v>
      </c>
      <c r="L49" s="1366" t="s">
        <v>525</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526</v>
      </c>
      <c r="AN49" s="1692">
        <f>STRCHECKDATE(V50:AL50)</f>
      </c>
      <c r="AO49" s="1680"/>
      <c r="AP49" s="1680" t="str">
        <f>IF(T49="","",T49)</f>
        <v/>
      </c>
      <c r="AQ49" s="1680"/>
      <c r="AR49" s="1680"/>
      <c r="AS49" s="1687">
        <v>21</v>
      </c>
    </row>
    <row customHeight="1" ht="1.05">
      <c r="A50" s="1323" t="s">
        <v>271</v>
      </c>
      <c r="B50" s="1323" t="s">
        <v>272</v>
      </c>
      <c r="C50" s="1323" t="s">
        <v>273</v>
      </c>
      <c r="D50" s="1323" t="s">
        <v>274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271</v>
      </c>
      <c r="B51" s="1323" t="s">
        <v>272</v>
      </c>
      <c r="C51" s="1323" t="s">
        <v>273</v>
      </c>
      <c r="D51" s="1323" t="s">
        <v>274</v>
      </c>
      <c r="E51" s="2346"/>
      <c r="F51" s="2346"/>
      <c r="G51" s="2346"/>
      <c r="H51" s="2346"/>
      <c r="I51" s="2157"/>
      <c r="J51" s="2183"/>
      <c r="K51" s="1323"/>
      <c r="L51" s="1366"/>
      <c r="P51" s="2313"/>
      <c r="Q51" s="2313"/>
      <c r="R51" s="412"/>
      <c r="S51" s="1334"/>
      <c r="T51" s="344" t="s">
        <v>527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271</v>
      </c>
      <c r="B52" s="1323" t="s">
        <v>272</v>
      </c>
      <c r="C52" s="1323" t="s">
        <v>273</v>
      </c>
      <c r="D52" s="1323" t="s">
        <v>274</v>
      </c>
      <c r="E52" s="2346"/>
      <c r="F52" s="2346"/>
      <c r="G52" s="2346"/>
      <c r="H52" s="2346"/>
      <c r="I52" s="2183"/>
      <c r="J52" s="1323"/>
      <c r="K52" s="1323"/>
      <c r="L52" s="1366"/>
      <c r="P52" s="2313"/>
      <c r="Q52" s="2010"/>
      <c r="R52" s="412"/>
      <c r="S52" s="1334"/>
      <c r="T52" s="343" t="s">
        <v>528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271</v>
      </c>
      <c r="B53" s="1323" t="s">
        <v>272</v>
      </c>
      <c r="C53" s="1323" t="s">
        <v>273</v>
      </c>
      <c r="D53" s="1323" t="s">
        <v>274</v>
      </c>
      <c r="E53" s="2346"/>
      <c r="F53" s="2346"/>
      <c r="G53" s="2346"/>
      <c r="H53" s="2345"/>
      <c r="I53" s="1323"/>
      <c r="J53" s="1323"/>
      <c r="K53" s="1323"/>
      <c r="L53" s="1366"/>
      <c r="M53" s="1666"/>
      <c r="N53" s="1666"/>
      <c r="O53" s="1691"/>
      <c r="P53" s="416"/>
      <c r="Q53" s="431"/>
      <c r="R53" s="411"/>
      <c r="S53" s="1334"/>
      <c r="T53" s="421" t="s">
        <v>529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271</v>
      </c>
      <c r="B54" s="1431" t="s">
        <v>272</v>
      </c>
      <c r="C54" s="1431" t="s">
        <v>273</v>
      </c>
      <c r="D54" s="1430"/>
      <c r="E54" s="2346"/>
      <c r="F54" s="2346"/>
      <c r="G54" s="2345"/>
      <c r="H54" s="1430"/>
      <c r="I54" s="1430"/>
      <c r="J54" s="1430"/>
      <c r="K54" s="1430"/>
      <c r="L54" s="1433"/>
      <c r="M54" s="1434"/>
      <c r="N54" s="1434"/>
      <c r="O54" s="407"/>
      <c r="P54" s="1372"/>
      <c r="Q54" s="1373"/>
      <c r="R54" s="1372"/>
      <c r="S54" s="1378"/>
      <c r="T54" s="1381" t="s">
        <v>530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271</v>
      </c>
      <c r="B55" s="1431" t="s">
        <v>272</v>
      </c>
      <c r="C55" s="1430"/>
      <c r="D55" s="1430"/>
      <c r="E55" s="2346"/>
      <c r="F55" s="2345"/>
      <c r="G55" s="1430"/>
      <c r="H55" s="1430"/>
      <c r="I55" s="1430"/>
      <c r="J55" s="1430"/>
      <c r="K55" s="1430"/>
      <c r="L55" s="1433"/>
      <c r="M55" s="1435"/>
      <c r="N55" s="1435"/>
      <c r="O55" s="407"/>
      <c r="P55" s="1372"/>
      <c r="Q55" s="1373"/>
      <c r="R55" s="1372"/>
      <c r="S55" s="1378"/>
      <c r="T55" s="1381" t="s">
        <v>315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271</v>
      </c>
      <c r="B56" s="1431"/>
      <c r="C56" s="1431"/>
      <c r="D56" s="1431"/>
      <c r="E56" s="2345"/>
      <c r="F56" s="1431"/>
      <c r="G56" s="1431"/>
      <c r="H56" s="1431"/>
      <c r="I56" s="1431"/>
      <c r="J56" s="1431"/>
      <c r="K56" s="1431"/>
      <c r="L56" s="1437"/>
      <c r="M56" s="1435"/>
      <c r="N56" s="1435"/>
      <c r="O56" s="407"/>
      <c r="P56" s="436"/>
      <c r="Q56" s="1400"/>
      <c r="R56" s="436"/>
      <c r="S56" s="1378"/>
      <c r="T56" s="1381" t="s">
        <v>368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369</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18D4C-DAAD-BAFA-5124-0EA7654980A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76" width="12.28125" hidden="1" customWidth="1"/>
    <col min="15" max="15" style="3676" width="23.421875" hidden="1" customWidth="1"/>
    <col min="16" max="16" style="3676" width="3.00390625" customWidth="1"/>
    <col min="17" max="18" style="3673" width="3.00390625" customWidth="1"/>
    <col min="19" max="19" style="367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190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512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513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514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515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516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517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518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519</v>
      </c>
      <c r="M6" s="1691"/>
      <c r="P6" s="2313">
        <v>1</v>
      </c>
      <c r="Q6" s="2010"/>
      <c r="R6" s="412"/>
      <c r="S6" s="2014">
        <f>$I6</f>
      </c>
      <c r="T6" s="341" t="s">
        <v>520</v>
      </c>
      <c r="U6" s="356"/>
      <c r="V6" s="2301"/>
      <c r="W6" s="2302"/>
      <c r="X6" s="2302"/>
      <c r="Y6" s="2302"/>
      <c r="Z6" s="2302"/>
      <c r="AA6" s="2302"/>
      <c r="AB6" s="2302"/>
      <c r="AC6" s="2303"/>
      <c r="AD6" s="2301"/>
      <c r="AE6" s="2302"/>
      <c r="AF6" s="2302"/>
      <c r="AG6" s="2302"/>
      <c r="AH6" s="2302"/>
      <c r="AI6" s="2302"/>
      <c r="AJ6" s="2302"/>
      <c r="AK6" s="2302"/>
      <c r="AL6" s="2303"/>
      <c r="AM6" s="1314" t="s">
        <v>521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522</v>
      </c>
      <c r="M7" s="1691"/>
      <c r="N7" s="1687"/>
      <c r="P7" s="2313"/>
      <c r="Q7" s="2313">
        <v>1</v>
      </c>
      <c r="R7" s="413"/>
      <c r="S7" s="2014">
        <f>$J7</f>
      </c>
      <c r="T7" s="342" t="s">
        <v>523</v>
      </c>
      <c r="U7" s="356"/>
      <c r="V7" s="2301"/>
      <c r="W7" s="2302"/>
      <c r="X7" s="2302"/>
      <c r="Y7" s="2302"/>
      <c r="Z7" s="2302"/>
      <c r="AA7" s="2302"/>
      <c r="AB7" s="2302"/>
      <c r="AC7" s="2303"/>
      <c r="AD7" s="2301"/>
      <c r="AE7" s="2302"/>
      <c r="AF7" s="2302"/>
      <c r="AG7" s="2302"/>
      <c r="AH7" s="2302"/>
      <c r="AI7" s="2302"/>
      <c r="AJ7" s="2302"/>
      <c r="AK7" s="2302"/>
      <c r="AL7" s="2303"/>
      <c r="AM7" s="1314" t="s">
        <v>524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525</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526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527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528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529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530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315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368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531</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532</v>
      </c>
      <c r="P22" s="1418"/>
      <c r="Q22" s="1427"/>
      <c r="R22" s="1427"/>
      <c r="S22" s="785"/>
      <c r="T22" s="1422" t="s">
        <v>533</v>
      </c>
      <c r="AA22" s="651" t="s">
        <v>534</v>
      </c>
      <c r="AC22" s="651" t="s">
        <v>535</v>
      </c>
      <c r="AD22" s="1422" t="s">
        <v>533</v>
      </c>
      <c r="AI22" s="651" t="s">
        <v>536</v>
      </c>
      <c r="AK22" s="651" t="s">
        <v>535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1691"/>
      <c r="AD29" s="2307" t="str">
        <f>IF(TITLE_NAME_OR_PR_CHANGE="",IF(TITLE_NAME_OR_PR="","",TITLE_NAME_OR_PR),TITLE_NAME_OR_PR_CHANGE)</f>
        <v>Агенство по тарифам Приморского края</v>
      </c>
      <c r="AE29" s="2307"/>
      <c r="AF29" s="2307"/>
      <c r="AG29" s="2307"/>
      <c r="AH29" s="2307"/>
      <c r="AI29" s="2307"/>
      <c r="AJ29" s="2307"/>
      <c r="AK29" s="1691"/>
      <c r="AL29" s="1691"/>
      <c r="AM29" s="336"/>
      <c r="AN29" s="424"/>
      <c r="AO29" s="424"/>
      <c r="AP29" s="424"/>
      <c r="AQ29" s="424"/>
      <c r="AR29" s="424"/>
      <c r="AS29" s="474">
        <v>0</v>
      </c>
    </row>
    <row s="2982" customFormat="1" customHeight="1" ht="18.75" hidden="1">
      <c r="A30" s="1304"/>
      <c r="B30" s="1304"/>
      <c r="C30" s="1304"/>
      <c r="D30" s="1304"/>
      <c r="E30" s="1304"/>
      <c r="F30" s="1304"/>
      <c r="G30" s="1304"/>
      <c r="H30" s="1304"/>
      <c r="I30" s="1304"/>
      <c r="J30" s="1304"/>
      <c r="K30" s="1304"/>
      <c r="L30" s="1436"/>
      <c r="M30" s="1304"/>
      <c r="N30" s="1304"/>
      <c r="O30" s="1304"/>
      <c r="S30" s="2306" t="s">
        <v>537</v>
      </c>
      <c r="T30" s="2306"/>
      <c r="U30" s="1428"/>
      <c r="V30" s="2320" t="str">
        <f>IF(TITLE_DATE_PR_CHANGE="",IF(TITLE_DATE_PR="","",TITLE_DATE_PR),TITLE_DATE_PR_CHANGE)</f>
        <v>45645</v>
      </c>
      <c r="W30" s="2320"/>
      <c r="X30" s="2320"/>
      <c r="Y30" s="2320"/>
      <c r="Z30" s="2320"/>
      <c r="AA30" s="2320"/>
      <c r="AB30" s="2320"/>
      <c r="AC30" s="1691"/>
      <c r="AD30" s="2320" t="str">
        <f>IF(TITLE_DATE_PR_CHANGE="",IF(TITLE_DATE_PR="","",TITLE_DATE_PR),TITLE_DATE_PR_CHANGE)</f>
        <v>45645</v>
      </c>
      <c r="AE30" s="2320"/>
      <c r="AF30" s="2320"/>
      <c r="AG30" s="2320"/>
      <c r="AH30" s="2320"/>
      <c r="AI30" s="2320"/>
      <c r="AJ30" s="2320"/>
      <c r="AK30" s="1691"/>
      <c r="AL30" s="1691"/>
      <c r="AM30" s="336"/>
      <c r="AN30" s="424"/>
      <c r="AO30" s="424"/>
      <c r="AP30" s="424"/>
      <c r="AQ30" s="424"/>
      <c r="AR30" s="424"/>
      <c r="AS30" s="474">
        <v>0</v>
      </c>
    </row>
    <row s="2982" customFormat="1" customHeight="1" ht="18.75" hidden="1">
      <c r="A31" s="1304"/>
      <c r="B31" s="1304"/>
      <c r="C31" s="1304"/>
      <c r="D31" s="1304"/>
      <c r="E31" s="1304"/>
      <c r="F31" s="1304"/>
      <c r="G31" s="1304"/>
      <c r="H31" s="1304"/>
      <c r="I31" s="1304"/>
      <c r="J31" s="1304"/>
      <c r="K31" s="1304"/>
      <c r="L31" s="1436"/>
      <c r="M31" s="1304"/>
      <c r="N31" s="1304"/>
      <c r="O31" s="1304"/>
      <c r="S31" s="2306" t="s">
        <v>538</v>
      </c>
      <c r="T31" s="2306"/>
      <c r="U31" s="1428"/>
      <c r="V31" s="2307" t="str">
        <f>IF(TITLE_NUMBER_PR_CHANGE="",IF(TITLE_NUMBER_PR="","",TITLE_NUMBER_PR),TITLE_NUMBER_PR_CHANGE)</f>
        <v>59/4</v>
      </c>
      <c r="W31" s="2307"/>
      <c r="X31" s="2307"/>
      <c r="Y31" s="2307"/>
      <c r="Z31" s="2307"/>
      <c r="AA31" s="2307"/>
      <c r="AB31" s="2307"/>
      <c r="AC31" s="1691"/>
      <c r="AD31" s="2307" t="str">
        <f>IF(TITLE_NUMBER_PR_CHANGE="",IF(TITLE_NUMBER_PR="","",TITLE_NUMBER_PR),TITLE_NUMBER_PR_CHANGE)</f>
        <v>59/4</v>
      </c>
      <c r="AE31" s="2307"/>
      <c r="AF31" s="2307"/>
      <c r="AG31" s="2307"/>
      <c r="AH31" s="2307"/>
      <c r="AI31" s="2307"/>
      <c r="AJ31" s="2307"/>
      <c r="AK31" s="1691"/>
      <c r="AL31" s="1691"/>
      <c r="AM31" s="336"/>
      <c r="AN31" s="424"/>
      <c r="AO31" s="424"/>
      <c r="AP31" s="424"/>
      <c r="AQ31" s="424"/>
      <c r="AR31" s="424"/>
      <c r="AS31" s="474">
        <v>0</v>
      </c>
    </row>
    <row s="2982"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http://pravo.gov.ru</v>
      </c>
      <c r="W32" s="2307"/>
      <c r="X32" s="2307"/>
      <c r="Y32" s="2307"/>
      <c r="Z32" s="2307"/>
      <c r="AA32" s="2307"/>
      <c r="AB32" s="2307"/>
      <c r="AC32" s="1691"/>
      <c r="AD32" s="2307" t="str">
        <f>IF(TITLE_IST_PUB_CHANGE="",IF(TITLE_IST_PUB="","",TITLE_IST_PUB),TITLE_IST_PUB_CHANGE)</f>
        <v>http://pravo.gov.ru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2" customFormat="1" customHeight="1" ht="18.75" hidden="1">
      <c r="A34" s="1304"/>
      <c r="B34" s="1304"/>
      <c r="C34" s="1304"/>
      <c r="D34" s="1304"/>
      <c r="E34" s="1304"/>
      <c r="F34" s="1304"/>
      <c r="G34" s="1304"/>
      <c r="H34" s="1304"/>
      <c r="I34" s="1304"/>
      <c r="J34" s="1304"/>
      <c r="K34" s="1304"/>
      <c r="L34" s="1436"/>
      <c r="M34" s="1304"/>
      <c r="N34" s="1304"/>
      <c r="O34" s="1304"/>
      <c r="S34" s="2306" t="s">
        <v>539</v>
      </c>
      <c r="T34" s="2306"/>
      <c r="U34" s="1428"/>
      <c r="V34" s="2320" t="str">
        <f>IF(TITLE_DATE_PR_CHANGE="",IF(TITLE_DATE_PR="","",TITLE_DATE_PR),TITLE_DATE_PR_CHANGE)</f>
        <v>45645</v>
      </c>
      <c r="W34" s="2320"/>
      <c r="X34" s="2320"/>
      <c r="Y34" s="2320"/>
      <c r="Z34" s="2320"/>
      <c r="AA34" s="2320"/>
      <c r="AB34" s="2320"/>
      <c r="AC34" s="1691"/>
      <c r="AD34" s="2320" t="str">
        <f>IF(TITLE_DATE_PR_CHANGE="",IF(TITLE_DATE_PR="","",TITLE_DATE_PR),TITLE_DATE_PR_CHANGE)</f>
        <v>45645</v>
      </c>
      <c r="AE34" s="2320"/>
      <c r="AF34" s="2320"/>
      <c r="AG34" s="2320"/>
      <c r="AH34" s="2320"/>
      <c r="AI34" s="2320"/>
      <c r="AJ34" s="2320"/>
      <c r="AK34" s="1691"/>
      <c r="AL34" s="1691"/>
      <c r="AM34" s="336"/>
      <c r="AN34" s="424"/>
      <c r="AO34" s="424"/>
      <c r="AP34" s="424"/>
      <c r="AQ34" s="424"/>
      <c r="AR34" s="424"/>
      <c r="AS34" s="474">
        <v>0</v>
      </c>
    </row>
    <row s="2982" customFormat="1" customHeight="1" ht="18.75" hidden="1">
      <c r="A35" s="1304"/>
      <c r="B35" s="1304"/>
      <c r="C35" s="1304"/>
      <c r="D35" s="1304"/>
      <c r="E35" s="1304"/>
      <c r="F35" s="1304"/>
      <c r="G35" s="1304"/>
      <c r="H35" s="1304"/>
      <c r="I35" s="1304"/>
      <c r="J35" s="1304"/>
      <c r="K35" s="1304"/>
      <c r="L35" s="1436"/>
      <c r="M35" s="1304"/>
      <c r="N35" s="1304"/>
      <c r="O35" s="1304"/>
      <c r="S35" s="2306" t="s">
        <v>540</v>
      </c>
      <c r="T35" s="2306"/>
      <c r="U35" s="1428"/>
      <c r="V35" s="2307" t="str">
        <f>IF(TITLE_NUMBER_PR_CHANGE="",IF(TITLE_NUMBER_PR="","",TITLE_NUMBER_PR),TITLE_NUMBER_PR_CHANGE)</f>
        <v>59/4</v>
      </c>
      <c r="W35" s="2307"/>
      <c r="X35" s="2307"/>
      <c r="Y35" s="2307"/>
      <c r="Z35" s="2307"/>
      <c r="AA35" s="2307"/>
      <c r="AB35" s="2307"/>
      <c r="AC35" s="1691"/>
      <c r="AD35" s="2307" t="str">
        <f>IF(TITLE_NUMBER_PR_CHANGE="",IF(TITLE_NUMBER_PR="","",TITLE_NUMBER_PR),TITLE_NUMBER_PR_CHANGE)</f>
        <v>59/4</v>
      </c>
      <c r="AE35" s="2307"/>
      <c r="AF35" s="2307"/>
      <c r="AG35" s="2307"/>
      <c r="AH35" s="2307"/>
      <c r="AI35" s="2307"/>
      <c r="AJ35" s="2307"/>
      <c r="AK35" s="1691"/>
      <c r="AL35" s="1691"/>
      <c r="AM35" s="336"/>
      <c r="AN35" s="424"/>
      <c r="AO35" s="424"/>
      <c r="AP35" s="424"/>
      <c r="AQ35" s="424"/>
      <c r="AR35" s="424"/>
      <c r="AS35" s="474">
        <v>0</v>
      </c>
    </row>
    <row s="298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541</v>
      </c>
      <c r="AD36" s="1691"/>
      <c r="AE36" s="1691"/>
      <c r="AF36" s="1691"/>
      <c r="AG36" s="1691"/>
      <c r="AH36" s="1691"/>
      <c r="AI36" s="1691"/>
      <c r="AJ36" s="1691"/>
      <c r="AK36" s="1698" t="s">
        <v>541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416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417</v>
      </c>
      <c r="AS38" s="1687">
        <v>14</v>
      </c>
    </row>
    <row customHeight="1" ht="14.699999999999998">
      <c r="Q39" s="432"/>
      <c r="R39" s="432"/>
      <c r="S39" s="2329" t="s">
        <v>90</v>
      </c>
      <c r="T39" s="2265" t="s">
        <v>542</v>
      </c>
      <c r="U39" s="393"/>
      <c r="V39" s="2330" t="s">
        <v>543</v>
      </c>
      <c r="W39" s="2331"/>
      <c r="X39" s="2331"/>
      <c r="Y39" s="2331"/>
      <c r="Z39" s="2331"/>
      <c r="AA39" s="2331"/>
      <c r="AB39" s="2332"/>
      <c r="AC39" s="2333" t="s">
        <v>544</v>
      </c>
      <c r="AD39" s="2330" t="s">
        <v>543</v>
      </c>
      <c r="AE39" s="2331"/>
      <c r="AF39" s="2331"/>
      <c r="AG39" s="2331"/>
      <c r="AH39" s="2331"/>
      <c r="AI39" s="2331"/>
      <c r="AJ39" s="2332"/>
      <c r="AK39" s="2333" t="s">
        <v>545</v>
      </c>
      <c r="AL39" s="2336" t="s">
        <v>546</v>
      </c>
      <c r="AM39" s="2183"/>
      <c r="AS39" s="1687">
        <v>14</v>
      </c>
    </row>
    <row customHeight="1" ht="35.699999999999996">
      <c r="Q40" s="432"/>
      <c r="R40" s="432"/>
      <c r="S40" s="2329"/>
      <c r="T40" s="2265"/>
      <c r="U40" s="1087"/>
      <c r="V40" s="2316" t="s">
        <v>547</v>
      </c>
      <c r="W40" s="2339" t="s">
        <v>548</v>
      </c>
      <c r="X40" s="2318" t="s">
        <v>549</v>
      </c>
      <c r="Y40" s="2319"/>
      <c r="Z40" s="2318" t="s">
        <v>562</v>
      </c>
      <c r="AA40" s="2325"/>
      <c r="AB40" s="2319"/>
      <c r="AC40" s="2334"/>
      <c r="AD40" s="2316" t="s">
        <v>547</v>
      </c>
      <c r="AE40" s="2339" t="s">
        <v>548</v>
      </c>
      <c r="AF40" s="2318" t="s">
        <v>549</v>
      </c>
      <c r="AG40" s="2319"/>
      <c r="AH40" s="2318" t="s">
        <v>550</v>
      </c>
      <c r="AI40" s="2325"/>
      <c r="AJ40" s="2319"/>
      <c r="AK40" s="2334"/>
      <c r="AL40" s="2337"/>
      <c r="AM40" s="2183"/>
      <c r="AS40" s="1687">
        <v>34</v>
      </c>
    </row>
    <row customHeight="1" ht="35.699999999999996">
      <c r="A41" s="1322"/>
      <c r="B41" s="1322" t="s">
        <v>202</v>
      </c>
      <c r="C41" s="1322" t="s">
        <v>203</v>
      </c>
      <c r="D41" s="1322" t="s">
        <v>204</v>
      </c>
      <c r="E41" s="1366" t="s">
        <v>551</v>
      </c>
      <c r="F41" s="1366" t="s">
        <v>552</v>
      </c>
      <c r="G41" s="1366" t="s">
        <v>553</v>
      </c>
      <c r="H41" s="1366" t="s">
        <v>554</v>
      </c>
      <c r="I41" s="1366" t="s">
        <v>555</v>
      </c>
      <c r="J41" s="1366" t="s">
        <v>556</v>
      </c>
      <c r="K41" s="1366" t="s">
        <v>557</v>
      </c>
      <c r="L41" s="1366" t="s">
        <v>532</v>
      </c>
      <c r="Q41" s="432"/>
      <c r="R41" s="432"/>
      <c r="S41" s="2329"/>
      <c r="T41" s="2265"/>
      <c r="U41" s="358"/>
      <c r="V41" s="2317"/>
      <c r="W41" s="2340"/>
      <c r="X41" s="1994" t="s">
        <v>558</v>
      </c>
      <c r="Y41" s="1994" t="s">
        <v>559</v>
      </c>
      <c r="Z41" s="1994" t="s">
        <v>560</v>
      </c>
      <c r="AA41" s="2326" t="s">
        <v>561</v>
      </c>
      <c r="AB41" s="2327"/>
      <c r="AC41" s="2335"/>
      <c r="AD41" s="2317"/>
      <c r="AE41" s="2340"/>
      <c r="AF41" s="1994" t="s">
        <v>558</v>
      </c>
      <c r="AG41" s="1994" t="s">
        <v>559</v>
      </c>
      <c r="AH41" s="1994" t="s">
        <v>560</v>
      </c>
      <c r="AI41" s="2326" t="s">
        <v>561</v>
      </c>
      <c r="AJ41" s="2327"/>
      <c r="AK41" s="2335"/>
      <c r="AL41" s="2338"/>
      <c r="AM41" s="2183"/>
      <c r="AS41" s="1687">
        <v>34</v>
      </c>
    </row>
    <row s="343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179</v>
      </c>
      <c r="T42" s="1311" t="s">
        <v>105</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271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190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271</v>
      </c>
      <c r="B44" s="1323" t="s">
        <v>272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513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514</v>
      </c>
      <c r="AO44" s="1680"/>
      <c r="AP44" s="1680" t="str">
        <f>IF(T44="","",T44)</f>
        <v>Территория действия тарифа</v>
      </c>
      <c r="AQ44" s="1680"/>
      <c r="AR44" s="1680"/>
      <c r="AS44" s="1687">
        <v>21</v>
      </c>
    </row>
    <row customHeight="1" ht="24">
      <c r="A45" s="1323" t="s">
        <v>271</v>
      </c>
      <c r="B45" s="1323" t="s">
        <v>272</v>
      </c>
      <c r="C45" s="1323" t="s">
        <v>273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515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516</v>
      </c>
      <c r="AO45" s="1680"/>
      <c r="AP45" s="1680" t="str">
        <f>IF(T45="","",T45)</f>
        <v>Наименование системы теплоснабжения </v>
      </c>
      <c r="AQ45" s="1680"/>
      <c r="AR45" s="1680"/>
      <c r="AS45" s="1687">
        <v>23</v>
      </c>
    </row>
    <row customHeight="1" ht="22.049999999999997">
      <c r="A46" s="1323" t="s">
        <v>271</v>
      </c>
      <c r="B46" s="1323" t="s">
        <v>272</v>
      </c>
      <c r="C46" s="1323" t="s">
        <v>273</v>
      </c>
      <c r="D46" s="1323" t="s">
        <v>274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517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518</v>
      </c>
      <c r="AO46" s="1680"/>
      <c r="AP46" s="1680" t="str">
        <f>IF(T46="","",T46)</f>
        <v>Источник тепловой энергии  </v>
      </c>
      <c r="AQ46" s="1680"/>
      <c r="AR46" s="1680"/>
      <c r="AS46" s="1687">
        <v>21</v>
      </c>
    </row>
    <row customHeight="1" ht="49.5">
      <c r="A47" s="1323" t="s">
        <v>271</v>
      </c>
      <c r="B47" s="1323" t="s">
        <v>272</v>
      </c>
      <c r="C47" s="1323" t="s">
        <v>273</v>
      </c>
      <c r="D47" s="1323" t="s">
        <v>274</v>
      </c>
      <c r="E47" s="2346"/>
      <c r="F47" s="2346"/>
      <c r="G47" s="2346"/>
      <c r="H47" s="2346"/>
      <c r="I47" s="2183" t="str">
        <f>S46&amp;".1"</f>
        <v>....1</v>
      </c>
      <c r="J47" s="1323"/>
      <c r="K47" s="1323"/>
      <c r="L47" s="1366" t="s">
        <v>519</v>
      </c>
      <c r="P47" s="2313">
        <v>1</v>
      </c>
      <c r="Q47" s="2010"/>
      <c r="R47" s="412"/>
      <c r="S47" s="2014" t="str">
        <f>$I47</f>
        <v>....1</v>
      </c>
      <c r="T47" s="341" t="s">
        <v>520</v>
      </c>
      <c r="U47" s="356"/>
      <c r="V47" s="2301"/>
      <c r="W47" s="2302"/>
      <c r="X47" s="2302"/>
      <c r="Y47" s="2302"/>
      <c r="Z47" s="2302"/>
      <c r="AA47" s="2302"/>
      <c r="AB47" s="2302"/>
      <c r="AC47" s="2303"/>
      <c r="AD47" s="2301"/>
      <c r="AE47" s="2302"/>
      <c r="AF47" s="2302"/>
      <c r="AG47" s="2302"/>
      <c r="AH47" s="2302"/>
      <c r="AI47" s="2302"/>
      <c r="AJ47" s="2302"/>
      <c r="AK47" s="2302"/>
      <c r="AL47" s="2303"/>
      <c r="AM47" s="1314" t="s">
        <v>521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271</v>
      </c>
      <c r="B48" s="1323" t="s">
        <v>272</v>
      </c>
      <c r="C48" s="1323" t="s">
        <v>273</v>
      </c>
      <c r="D48" s="1323" t="s">
        <v>274</v>
      </c>
      <c r="E48" s="2346"/>
      <c r="F48" s="2346"/>
      <c r="G48" s="2346"/>
      <c r="H48" s="2346"/>
      <c r="I48" s="2157"/>
      <c r="J48" s="2183" t="str">
        <f>I47&amp;".1"</f>
        <v>....1.1</v>
      </c>
      <c r="K48" s="1323"/>
      <c r="L48" s="1366" t="s">
        <v>522</v>
      </c>
      <c r="P48" s="2313"/>
      <c r="Q48" s="2313">
        <v>1</v>
      </c>
      <c r="R48" s="413"/>
      <c r="S48" s="2014" t="str">
        <f>$J48</f>
        <v>....1.1</v>
      </c>
      <c r="T48" s="342" t="s">
        <v>523</v>
      </c>
      <c r="U48" s="356"/>
      <c r="V48" s="2301"/>
      <c r="W48" s="2302"/>
      <c r="X48" s="2302"/>
      <c r="Y48" s="2302"/>
      <c r="Z48" s="2302"/>
      <c r="AA48" s="2302"/>
      <c r="AB48" s="2302"/>
      <c r="AC48" s="2303"/>
      <c r="AD48" s="2301"/>
      <c r="AE48" s="2302"/>
      <c r="AF48" s="2302"/>
      <c r="AG48" s="2302"/>
      <c r="AH48" s="2302"/>
      <c r="AI48" s="2302"/>
      <c r="AJ48" s="2302"/>
      <c r="AK48" s="2302"/>
      <c r="AL48" s="2303"/>
      <c r="AM48" s="1314" t="s">
        <v>524</v>
      </c>
      <c r="AO48" s="1680"/>
      <c r="AP48" s="1680" t="str">
        <f>IF(T48="","",T48)</f>
        <v>Группа потребителей</v>
      </c>
      <c r="AQ48" s="1680"/>
      <c r="AR48" s="1680"/>
      <c r="AS48" s="1687">
        <v>21</v>
      </c>
    </row>
    <row customHeight="1" ht="22.049999999999997">
      <c r="A49" s="1323" t="s">
        <v>271</v>
      </c>
      <c r="B49" s="1323" t="s">
        <v>272</v>
      </c>
      <c r="C49" s="1323" t="s">
        <v>273</v>
      </c>
      <c r="D49" s="1323" t="s">
        <v>274</v>
      </c>
      <c r="E49" s="2346"/>
      <c r="F49" s="2346"/>
      <c r="G49" s="2346"/>
      <c r="H49" s="2346"/>
      <c r="I49" s="2157"/>
      <c r="J49" s="2157"/>
      <c r="K49" s="2183" t="str">
        <f>J48&amp;".1"</f>
        <v>....1.1.1</v>
      </c>
      <c r="L49" s="1366" t="s">
        <v>525</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526</v>
      </c>
      <c r="AN49" s="1692">
        <f>STRCHECKDATE(V50:AL50)</f>
      </c>
      <c r="AO49" s="1680"/>
      <c r="AP49" s="1680" t="str">
        <f>IF(T49="","",T49)</f>
        <v/>
      </c>
      <c r="AQ49" s="1680"/>
      <c r="AR49" s="1680"/>
      <c r="AS49" s="1687">
        <v>21</v>
      </c>
    </row>
    <row customHeight="1" ht="1.05">
      <c r="A50" s="1323" t="s">
        <v>271</v>
      </c>
      <c r="B50" s="1323" t="s">
        <v>272</v>
      </c>
      <c r="C50" s="1323" t="s">
        <v>273</v>
      </c>
      <c r="D50" s="1323" t="s">
        <v>274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271</v>
      </c>
      <c r="B51" s="1323" t="s">
        <v>272</v>
      </c>
      <c r="C51" s="1323" t="s">
        <v>273</v>
      </c>
      <c r="D51" s="1323" t="s">
        <v>274</v>
      </c>
      <c r="E51" s="2346"/>
      <c r="F51" s="2346"/>
      <c r="G51" s="2346"/>
      <c r="H51" s="2346"/>
      <c r="I51" s="2157"/>
      <c r="J51" s="2183"/>
      <c r="K51" s="1323"/>
      <c r="L51" s="1366"/>
      <c r="P51" s="2313"/>
      <c r="Q51" s="2313"/>
      <c r="R51" s="412"/>
      <c r="S51" s="1334"/>
      <c r="T51" s="344" t="s">
        <v>527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271</v>
      </c>
      <c r="B52" s="1323" t="s">
        <v>272</v>
      </c>
      <c r="C52" s="1323" t="s">
        <v>273</v>
      </c>
      <c r="D52" s="1323" t="s">
        <v>274</v>
      </c>
      <c r="E52" s="2346"/>
      <c r="F52" s="2346"/>
      <c r="G52" s="2346"/>
      <c r="H52" s="2346"/>
      <c r="I52" s="2183"/>
      <c r="J52" s="1323"/>
      <c r="K52" s="1323"/>
      <c r="L52" s="1366"/>
      <c r="P52" s="2313"/>
      <c r="Q52" s="2010"/>
      <c r="R52" s="412"/>
      <c r="S52" s="1334"/>
      <c r="T52" s="343" t="s">
        <v>528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271</v>
      </c>
      <c r="B53" s="1323" t="s">
        <v>272</v>
      </c>
      <c r="C53" s="1323" t="s">
        <v>273</v>
      </c>
      <c r="D53" s="1323" t="s">
        <v>274</v>
      </c>
      <c r="E53" s="2346"/>
      <c r="F53" s="2346"/>
      <c r="G53" s="2346"/>
      <c r="H53" s="2345"/>
      <c r="I53" s="1323"/>
      <c r="J53" s="1323"/>
      <c r="K53" s="1323"/>
      <c r="L53" s="1366"/>
      <c r="M53" s="1666"/>
      <c r="N53" s="1666"/>
      <c r="O53" s="1691"/>
      <c r="P53" s="416"/>
      <c r="Q53" s="431"/>
      <c r="R53" s="411"/>
      <c r="S53" s="1334"/>
      <c r="T53" s="421" t="s">
        <v>529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271</v>
      </c>
      <c r="B54" s="1323" t="s">
        <v>272</v>
      </c>
      <c r="C54" s="1323" t="s">
        <v>273</v>
      </c>
      <c r="D54" s="2030"/>
      <c r="E54" s="2346"/>
      <c r="F54" s="2346"/>
      <c r="G54" s="2345"/>
      <c r="H54" s="2030"/>
      <c r="I54" s="2030"/>
      <c r="J54" s="2030"/>
      <c r="K54" s="2030"/>
      <c r="L54" s="1436"/>
      <c r="M54" s="1666"/>
      <c r="N54" s="1666"/>
      <c r="O54" s="1691"/>
      <c r="P54" s="1372"/>
      <c r="Q54" s="1373"/>
      <c r="R54" s="1372"/>
      <c r="S54" s="1378"/>
      <c r="T54" s="1381" t="s">
        <v>530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271</v>
      </c>
      <c r="B55" s="1323" t="s">
        <v>272</v>
      </c>
      <c r="C55" s="2030"/>
      <c r="D55" s="2030"/>
      <c r="E55" s="2346"/>
      <c r="F55" s="2345"/>
      <c r="G55" s="2030"/>
      <c r="H55" s="2030"/>
      <c r="I55" s="2030"/>
      <c r="J55" s="2030"/>
      <c r="K55" s="2030"/>
      <c r="L55" s="1436"/>
      <c r="M55" s="2031"/>
      <c r="N55" s="2031"/>
      <c r="O55" s="1691"/>
      <c r="P55" s="1372"/>
      <c r="Q55" s="1373"/>
      <c r="R55" s="1372"/>
      <c r="S55" s="1378"/>
      <c r="T55" s="1381" t="s">
        <v>315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271</v>
      </c>
      <c r="B56" s="1323"/>
      <c r="C56" s="1323"/>
      <c r="D56" s="1323"/>
      <c r="E56" s="2345"/>
      <c r="F56" s="1323"/>
      <c r="G56" s="1323"/>
      <c r="H56" s="1323"/>
      <c r="I56" s="1323"/>
      <c r="J56" s="1323"/>
      <c r="K56" s="1323"/>
      <c r="L56" s="1366"/>
      <c r="M56" s="2031"/>
      <c r="N56" s="2031"/>
      <c r="O56" s="1691"/>
      <c r="P56" s="436"/>
      <c r="Q56" s="1400"/>
      <c r="R56" s="436"/>
      <c r="S56" s="1378"/>
      <c r="T56" s="1381" t="s">
        <v>368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369</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A1E8C-FAAE-265C-BF36-31AE0BC1C05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190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512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513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514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515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516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517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518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519</v>
      </c>
      <c r="M6" s="593"/>
      <c r="P6" s="2313">
        <v>1</v>
      </c>
      <c r="Q6" s="1387"/>
      <c r="R6" s="412"/>
      <c r="S6" s="1392">
        <f>$I6</f>
      </c>
      <c r="T6" s="341" t="s">
        <v>520</v>
      </c>
      <c r="U6" s="356"/>
      <c r="V6" s="2301"/>
      <c r="W6" s="2302"/>
      <c r="X6" s="2302"/>
      <c r="Y6" s="2302"/>
      <c r="Z6" s="2302"/>
      <c r="AA6" s="2302"/>
      <c r="AB6" s="2302"/>
      <c r="AC6" s="2303"/>
      <c r="AD6" s="2301"/>
      <c r="AE6" s="2302"/>
      <c r="AF6" s="2302"/>
      <c r="AG6" s="2302"/>
      <c r="AH6" s="2302"/>
      <c r="AI6" s="2302"/>
      <c r="AJ6" s="2302"/>
      <c r="AK6" s="2302"/>
      <c r="AL6" s="2303"/>
      <c r="AM6" s="1314" t="s">
        <v>521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522</v>
      </c>
      <c r="M7" s="593"/>
      <c r="N7" s="1422"/>
      <c r="P7" s="2313"/>
      <c r="Q7" s="2313">
        <v>1</v>
      </c>
      <c r="R7" s="413"/>
      <c r="S7" s="1392">
        <f>$J7</f>
      </c>
      <c r="T7" s="342" t="s">
        <v>523</v>
      </c>
      <c r="U7" s="356"/>
      <c r="V7" s="2301"/>
      <c r="W7" s="2302"/>
      <c r="X7" s="2302"/>
      <c r="Y7" s="2302"/>
      <c r="Z7" s="2302"/>
      <c r="AA7" s="2302"/>
      <c r="AB7" s="2302"/>
      <c r="AC7" s="2303"/>
      <c r="AD7" s="2301"/>
      <c r="AE7" s="2302"/>
      <c r="AF7" s="2302"/>
      <c r="AG7" s="2302"/>
      <c r="AH7" s="2302"/>
      <c r="AI7" s="2302"/>
      <c r="AJ7" s="2302"/>
      <c r="AK7" s="2302"/>
      <c r="AL7" s="2303"/>
      <c r="AM7" s="1314" t="s">
        <v>524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525</v>
      </c>
      <c r="M8" s="593"/>
      <c r="N8" s="1422"/>
      <c r="O8" s="1422"/>
      <c r="P8" s="2313"/>
      <c r="Q8" s="2313"/>
      <c r="R8" s="413">
        <v>1</v>
      </c>
      <c r="S8" s="1392">
        <f>$K8</f>
      </c>
      <c r="T8" s="1403"/>
      <c r="U8" s="356"/>
      <c r="V8" s="381"/>
      <c r="W8" s="807"/>
      <c r="X8" s="381"/>
      <c r="Y8" s="440"/>
      <c r="Z8" s="2321"/>
      <c r="AA8" s="2163" t="s">
        <v>63</v>
      </c>
      <c r="AB8" s="2321"/>
      <c r="AC8" s="2163" t="s">
        <v>63</v>
      </c>
      <c r="AD8" s="381"/>
      <c r="AE8" s="807"/>
      <c r="AF8" s="381"/>
      <c r="AG8" s="440"/>
      <c r="AH8" s="2321"/>
      <c r="AI8" s="2163" t="s">
        <v>63</v>
      </c>
      <c r="AJ8" s="2321"/>
      <c r="AK8" s="2163" t="s">
        <v>63</v>
      </c>
      <c r="AL8" s="381"/>
      <c r="AM8" s="2309" t="s">
        <v>526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527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528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529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530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315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368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531</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532</v>
      </c>
      <c r="P22" s="1418"/>
      <c r="Q22" s="1427"/>
      <c r="R22" s="1427"/>
      <c r="S22" s="785"/>
      <c r="T22" s="1216" t="s">
        <v>533</v>
      </c>
      <c r="AA22" s="242" t="s">
        <v>534</v>
      </c>
      <c r="AC22" s="242" t="s">
        <v>535</v>
      </c>
      <c r="AD22" s="1216" t="s">
        <v>533</v>
      </c>
      <c r="AI22" s="242" t="s">
        <v>536</v>
      </c>
      <c r="AK22" s="242" t="s">
        <v>535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82" customFormat="1" customHeight="1" ht="18.75">
      <c r="A30" s="1424"/>
      <c r="B30" s="1424"/>
      <c r="C30" s="1424"/>
      <c r="D30" s="1424"/>
      <c r="E30" s="1424"/>
      <c r="F30" s="1424"/>
      <c r="G30" s="1424"/>
      <c r="H30" s="1424"/>
      <c r="I30" s="1424"/>
      <c r="J30" s="1424"/>
      <c r="K30" s="1424"/>
      <c r="L30" s="1425"/>
      <c r="M30" s="1424"/>
      <c r="N30" s="1424"/>
      <c r="O30" s="1424"/>
      <c r="S30" s="2306" t="s">
        <v>537</v>
      </c>
      <c r="T30" s="2306"/>
      <c r="U30" s="1428"/>
      <c r="V30" s="2320" t="str">
        <f>IF(TITLE_DATE_PR_CHANGE="",IF(TITLE_DATE_PR="","",TITLE_DATE_PR),TITLE_DATE_PR_CHANGE)</f>
        <v>45645</v>
      </c>
      <c r="W30" s="2320"/>
      <c r="X30" s="2320"/>
      <c r="Y30" s="2320"/>
      <c r="Z30" s="2320"/>
      <c r="AA30" s="2320"/>
      <c r="AB30" s="2320"/>
      <c r="AC30" s="382"/>
      <c r="AD30" s="2320" t="str">
        <f>IF(TITLE_DATE_PR_CHANGE="",IF(TITLE_DATE_PR="","",TITLE_DATE_PR),TITLE_DATE_PR_CHANGE)</f>
        <v>45645</v>
      </c>
      <c r="AE30" s="2320"/>
      <c r="AF30" s="2320"/>
      <c r="AG30" s="2320"/>
      <c r="AH30" s="2320"/>
      <c r="AI30" s="2320"/>
      <c r="AJ30" s="2320"/>
      <c r="AK30" s="382"/>
      <c r="AL30" s="382"/>
      <c r="AM30" s="336"/>
      <c r="AN30" s="424"/>
      <c r="AO30" s="424"/>
      <c r="AP30" s="424"/>
      <c r="AQ30" s="424"/>
      <c r="AR30" s="424"/>
      <c r="AS30" s="474">
        <v>0</v>
      </c>
    </row>
    <row s="2982" customFormat="1" customHeight="1" ht="18.75">
      <c r="A31" s="1424"/>
      <c r="B31" s="1424"/>
      <c r="C31" s="1424"/>
      <c r="D31" s="1424"/>
      <c r="E31" s="1424"/>
      <c r="F31" s="1424"/>
      <c r="G31" s="1424"/>
      <c r="H31" s="1424"/>
      <c r="I31" s="1424"/>
      <c r="J31" s="1424"/>
      <c r="K31" s="1424"/>
      <c r="L31" s="1425"/>
      <c r="M31" s="1424"/>
      <c r="N31" s="1424"/>
      <c r="O31" s="1424"/>
      <c r="S31" s="2306" t="s">
        <v>538</v>
      </c>
      <c r="T31" s="2306"/>
      <c r="U31" s="1428"/>
      <c r="V31" s="2307" t="str">
        <f>IF(TITLE_NUMBER_PR_CHANGE="",IF(TITLE_NUMBER_PR="","",TITLE_NUMBER_PR),TITLE_NUMBER_PR_CHANGE)</f>
        <v>59/4</v>
      </c>
      <c r="W31" s="2307"/>
      <c r="X31" s="2307"/>
      <c r="Y31" s="2307"/>
      <c r="Z31" s="2307"/>
      <c r="AA31" s="2307"/>
      <c r="AB31" s="2307"/>
      <c r="AC31" s="382"/>
      <c r="AD31" s="2307" t="str">
        <f>IF(TITLE_NUMBER_PR_CHANGE="",IF(TITLE_NUMBER_PR="","",TITLE_NUMBER_PR),TITLE_NUMBER_PR_CHANGE)</f>
        <v>59/4</v>
      </c>
      <c r="AE31" s="2307"/>
      <c r="AF31" s="2307"/>
      <c r="AG31" s="2307"/>
      <c r="AH31" s="2307"/>
      <c r="AI31" s="2307"/>
      <c r="AJ31" s="2307"/>
      <c r="AK31" s="382"/>
      <c r="AL31" s="382"/>
      <c r="AM31" s="336"/>
      <c r="AN31" s="424"/>
      <c r="AO31" s="424"/>
      <c r="AP31" s="424"/>
      <c r="AQ31" s="424"/>
      <c r="AR31" s="424"/>
      <c r="AS31" s="474">
        <v>0</v>
      </c>
    </row>
    <row s="298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2" customFormat="1" customHeight="1" ht="18.75" hidden="1">
      <c r="A34" s="1424"/>
      <c r="B34" s="1424"/>
      <c r="C34" s="1424"/>
      <c r="D34" s="1424"/>
      <c r="E34" s="1424"/>
      <c r="F34" s="1424"/>
      <c r="G34" s="1424"/>
      <c r="H34" s="1424"/>
      <c r="I34" s="1424"/>
      <c r="J34" s="1424"/>
      <c r="K34" s="1424"/>
      <c r="L34" s="1425"/>
      <c r="M34" s="1424"/>
      <c r="N34" s="1424"/>
      <c r="O34" s="1424"/>
      <c r="S34" s="2306" t="s">
        <v>539</v>
      </c>
      <c r="T34" s="2306"/>
      <c r="U34" s="1428"/>
      <c r="V34" s="2320" t="str">
        <f>IF(TITLE_DATE_PR_CHANGE="",IF(TITLE_DATE_PR="","",TITLE_DATE_PR),TITLE_DATE_PR_CHANGE)</f>
        <v>45645</v>
      </c>
      <c r="W34" s="2320"/>
      <c r="X34" s="2320"/>
      <c r="Y34" s="2320"/>
      <c r="Z34" s="2320"/>
      <c r="AA34" s="2320"/>
      <c r="AB34" s="2320"/>
      <c r="AC34" s="382"/>
      <c r="AD34" s="2320" t="str">
        <f>IF(TITLE_DATE_PR_CHANGE="",IF(TITLE_DATE_PR="","",TITLE_DATE_PR),TITLE_DATE_PR_CHANGE)</f>
        <v>45645</v>
      </c>
      <c r="AE34" s="2320"/>
      <c r="AF34" s="2320"/>
      <c r="AG34" s="2320"/>
      <c r="AH34" s="2320"/>
      <c r="AI34" s="2320"/>
      <c r="AJ34" s="2320"/>
      <c r="AK34" s="382"/>
      <c r="AL34" s="382"/>
      <c r="AM34" s="336"/>
      <c r="AN34" s="424"/>
      <c r="AO34" s="424"/>
      <c r="AP34" s="424"/>
      <c r="AQ34" s="424"/>
      <c r="AR34" s="424"/>
      <c r="AS34" s="474">
        <v>0</v>
      </c>
    </row>
    <row s="2982" customFormat="1" customHeight="1" ht="18.75" hidden="1">
      <c r="A35" s="1424"/>
      <c r="B35" s="1424"/>
      <c r="C35" s="1424"/>
      <c r="D35" s="1424"/>
      <c r="E35" s="1424"/>
      <c r="F35" s="1424"/>
      <c r="G35" s="1424"/>
      <c r="H35" s="1424"/>
      <c r="I35" s="1424"/>
      <c r="J35" s="1424"/>
      <c r="K35" s="1424"/>
      <c r="L35" s="1425"/>
      <c r="M35" s="1424"/>
      <c r="N35" s="1424"/>
      <c r="O35" s="1424"/>
      <c r="S35" s="2306" t="s">
        <v>540</v>
      </c>
      <c r="T35" s="2306"/>
      <c r="U35" s="1428"/>
      <c r="V35" s="2307" t="str">
        <f>IF(TITLE_NUMBER_PR_CHANGE="",IF(TITLE_NUMBER_PR="","",TITLE_NUMBER_PR),TITLE_NUMBER_PR_CHANGE)</f>
        <v>59/4</v>
      </c>
      <c r="W35" s="2307"/>
      <c r="X35" s="2307"/>
      <c r="Y35" s="2307"/>
      <c r="Z35" s="2307"/>
      <c r="AA35" s="2307"/>
      <c r="AB35" s="2307"/>
      <c r="AC35" s="382"/>
      <c r="AD35" s="2307" t="str">
        <f>IF(TITLE_NUMBER_PR_CHANGE="",IF(TITLE_NUMBER_PR="","",TITLE_NUMBER_PR),TITLE_NUMBER_PR_CHANGE)</f>
        <v>59/4</v>
      </c>
      <c r="AE35" s="2307"/>
      <c r="AF35" s="2307"/>
      <c r="AG35" s="2307"/>
      <c r="AH35" s="2307"/>
      <c r="AI35" s="2307"/>
      <c r="AJ35" s="2307"/>
      <c r="AK35" s="382"/>
      <c r="AL35" s="382"/>
      <c r="AM35" s="336"/>
      <c r="AN35" s="424"/>
      <c r="AO35" s="424"/>
      <c r="AP35" s="424"/>
      <c r="AQ35" s="424"/>
      <c r="AR35" s="424"/>
      <c r="AS35" s="474">
        <v>0</v>
      </c>
    </row>
    <row s="298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541</v>
      </c>
      <c r="AD36" s="382"/>
      <c r="AE36" s="382"/>
      <c r="AF36" s="382"/>
      <c r="AG36" s="382"/>
      <c r="AH36" s="382"/>
      <c r="AI36" s="382"/>
      <c r="AJ36" s="382"/>
      <c r="AK36" s="334" t="s">
        <v>541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416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417</v>
      </c>
      <c r="AS38" s="1211">
        <v>14</v>
      </c>
    </row>
    <row customHeight="1" ht="14.699999999999998">
      <c r="Q39" s="432"/>
      <c r="R39" s="432"/>
      <c r="S39" s="2329" t="s">
        <v>90</v>
      </c>
      <c r="T39" s="2265" t="s">
        <v>542</v>
      </c>
      <c r="U39" s="357"/>
      <c r="V39" s="2330" t="s">
        <v>543</v>
      </c>
      <c r="W39" s="2331"/>
      <c r="X39" s="2347"/>
      <c r="Y39" s="2347"/>
      <c r="Z39" s="2331"/>
      <c r="AA39" s="2331"/>
      <c r="AB39" s="2332"/>
      <c r="AC39" s="2333" t="s">
        <v>544</v>
      </c>
      <c r="AD39" s="2330" t="s">
        <v>543</v>
      </c>
      <c r="AE39" s="2331"/>
      <c r="AF39" s="2347"/>
      <c r="AG39" s="2347"/>
      <c r="AH39" s="2331"/>
      <c r="AI39" s="2331"/>
      <c r="AJ39" s="2332"/>
      <c r="AK39" s="2333" t="s">
        <v>545</v>
      </c>
      <c r="AL39" s="2336" t="s">
        <v>546</v>
      </c>
      <c r="AM39" s="2183"/>
      <c r="AS39" s="1211">
        <v>14</v>
      </c>
    </row>
    <row customHeight="1" ht="24">
      <c r="Q40" s="432"/>
      <c r="R40" s="432"/>
      <c r="S40" s="2329"/>
      <c r="T40" s="2265"/>
      <c r="U40" s="1087"/>
      <c r="V40" s="2348" t="s">
        <v>547</v>
      </c>
      <c r="W40" s="2350" t="s">
        <v>548</v>
      </c>
      <c r="X40" s="1432" t="s">
        <v>549</v>
      </c>
      <c r="Y40" s="1432"/>
      <c r="Z40" s="2325" t="s">
        <v>550</v>
      </c>
      <c r="AA40" s="2325"/>
      <c r="AB40" s="2319"/>
      <c r="AC40" s="2334"/>
      <c r="AD40" s="2348" t="s">
        <v>547</v>
      </c>
      <c r="AE40" s="2350" t="s">
        <v>548</v>
      </c>
      <c r="AF40" s="1432" t="s">
        <v>549</v>
      </c>
      <c r="AG40" s="1432"/>
      <c r="AH40" s="2325" t="s">
        <v>550</v>
      </c>
      <c r="AI40" s="2325"/>
      <c r="AJ40" s="2319"/>
      <c r="AK40" s="2334"/>
      <c r="AL40" s="2337"/>
      <c r="AM40" s="2183"/>
      <c r="AS40" s="1211">
        <v>23</v>
      </c>
    </row>
    <row s="3017" customFormat="1" customHeight="1" ht="24">
      <c r="A41" s="1426"/>
      <c r="B41" s="1426" t="s">
        <v>202</v>
      </c>
      <c r="C41" s="1426" t="s">
        <v>203</v>
      </c>
      <c r="D41" s="1426" t="s">
        <v>204</v>
      </c>
      <c r="E41" s="1420" t="s">
        <v>551</v>
      </c>
      <c r="F41" s="1420" t="s">
        <v>552</v>
      </c>
      <c r="G41" s="1420" t="s">
        <v>553</v>
      </c>
      <c r="H41" s="1420" t="s">
        <v>554</v>
      </c>
      <c r="I41" s="1420" t="s">
        <v>555</v>
      </c>
      <c r="J41" s="1420" t="s">
        <v>556</v>
      </c>
      <c r="K41" s="1420" t="s">
        <v>557</v>
      </c>
      <c r="L41" s="1420" t="s">
        <v>532</v>
      </c>
      <c r="M41" s="1418"/>
      <c r="N41" s="1418"/>
      <c r="O41" s="1418"/>
      <c r="P41" s="1384"/>
      <c r="Q41" s="432"/>
      <c r="R41" s="432"/>
      <c r="S41" s="2329"/>
      <c r="T41" s="2265"/>
      <c r="U41" s="358"/>
      <c r="V41" s="2349"/>
      <c r="W41" s="2351"/>
      <c r="X41" s="1429" t="s">
        <v>558</v>
      </c>
      <c r="Y41" s="1429" t="s">
        <v>559</v>
      </c>
      <c r="Z41" s="1390" t="s">
        <v>560</v>
      </c>
      <c r="AA41" s="2326" t="s">
        <v>561</v>
      </c>
      <c r="AB41" s="2327"/>
      <c r="AC41" s="2335"/>
      <c r="AD41" s="2349"/>
      <c r="AE41" s="2351"/>
      <c r="AF41" s="1429" t="s">
        <v>558</v>
      </c>
      <c r="AG41" s="1429" t="s">
        <v>559</v>
      </c>
      <c r="AH41" s="1390" t="s">
        <v>560</v>
      </c>
      <c r="AI41" s="2326" t="s">
        <v>561</v>
      </c>
      <c r="AJ41" s="2327"/>
      <c r="AK41" s="2335"/>
      <c r="AL41" s="2338"/>
      <c r="AM41" s="2183"/>
      <c r="AN41" s="567"/>
      <c r="AO41" s="556"/>
      <c r="AP41" s="556"/>
      <c r="AQ41" s="556"/>
      <c r="AR41" s="556"/>
      <c r="AS41" s="638">
        <v>23</v>
      </c>
    </row>
    <row s="343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179</v>
      </c>
      <c r="T42" s="1311" t="s">
        <v>105</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253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190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253</v>
      </c>
      <c r="B44" s="1419" t="s">
        <v>254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513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514</v>
      </c>
      <c r="AO44" s="556"/>
      <c r="AP44" s="556" t="str">
        <f>IF(T44="","",T44)</f>
        <v>Территория действия тарифа</v>
      </c>
      <c r="AQ44" s="556"/>
      <c r="AR44" s="556"/>
      <c r="AS44" s="1211">
        <v>21</v>
      </c>
    </row>
    <row customHeight="1" ht="24">
      <c r="A45" s="1419" t="s">
        <v>253</v>
      </c>
      <c r="B45" s="1419" t="s">
        <v>254</v>
      </c>
      <c r="C45" s="1419" t="s">
        <v>255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515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516</v>
      </c>
      <c r="AO45" s="556"/>
      <c r="AP45" s="556" t="str">
        <f>IF(T45="","",T45)</f>
        <v>Наименование системы теплоснабжения </v>
      </c>
      <c r="AQ45" s="556"/>
      <c r="AR45" s="556"/>
      <c r="AS45" s="1211">
        <v>23</v>
      </c>
    </row>
    <row customHeight="1" ht="22.049999999999997">
      <c r="A46" s="1419" t="s">
        <v>253</v>
      </c>
      <c r="B46" s="1419" t="s">
        <v>254</v>
      </c>
      <c r="C46" s="1419" t="s">
        <v>255</v>
      </c>
      <c r="D46" s="1419" t="s">
        <v>256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517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518</v>
      </c>
      <c r="AO46" s="556"/>
      <c r="AP46" s="556" t="str">
        <f>IF(T46="","",T46)</f>
        <v>Источник тепловой энергии  </v>
      </c>
      <c r="AQ46" s="556"/>
      <c r="AR46" s="556"/>
      <c r="AS46" s="1211">
        <v>21</v>
      </c>
    </row>
    <row customHeight="1" ht="49.5">
      <c r="A47" s="1419" t="s">
        <v>253</v>
      </c>
      <c r="B47" s="1419" t="s">
        <v>254</v>
      </c>
      <c r="C47" s="1419" t="s">
        <v>255</v>
      </c>
      <c r="D47" s="1419" t="s">
        <v>256</v>
      </c>
      <c r="E47" s="2315"/>
      <c r="F47" s="2315"/>
      <c r="G47" s="2315"/>
      <c r="H47" s="2315"/>
      <c r="I47" s="2312" t="str">
        <f>S46&amp;".1"</f>
        <v>....1</v>
      </c>
      <c r="J47" s="1419"/>
      <c r="K47" s="1419"/>
      <c r="L47" s="1420" t="s">
        <v>519</v>
      </c>
      <c r="P47" s="2313">
        <v>1</v>
      </c>
      <c r="Q47" s="1387"/>
      <c r="R47" s="412"/>
      <c r="S47" s="1392" t="str">
        <f>$I47</f>
        <v>....1</v>
      </c>
      <c r="T47" s="341" t="s">
        <v>520</v>
      </c>
      <c r="U47" s="356"/>
      <c r="V47" s="2301"/>
      <c r="W47" s="2302"/>
      <c r="X47" s="2302"/>
      <c r="Y47" s="2302"/>
      <c r="Z47" s="2302"/>
      <c r="AA47" s="2302"/>
      <c r="AB47" s="2302"/>
      <c r="AC47" s="2303"/>
      <c r="AD47" s="2301"/>
      <c r="AE47" s="2302"/>
      <c r="AF47" s="2302"/>
      <c r="AG47" s="2302"/>
      <c r="AH47" s="2302"/>
      <c r="AI47" s="2302"/>
      <c r="AJ47" s="2302"/>
      <c r="AK47" s="2302"/>
      <c r="AL47" s="2303"/>
      <c r="AM47" s="1314" t="s">
        <v>521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253</v>
      </c>
      <c r="B48" s="1419" t="s">
        <v>254</v>
      </c>
      <c r="C48" s="1419" t="s">
        <v>255</v>
      </c>
      <c r="D48" s="1419" t="s">
        <v>256</v>
      </c>
      <c r="E48" s="2315"/>
      <c r="F48" s="2315"/>
      <c r="G48" s="2315"/>
      <c r="H48" s="2315"/>
      <c r="I48" s="2342"/>
      <c r="J48" s="2312" t="str">
        <f>I47&amp;".1"</f>
        <v>....1.1</v>
      </c>
      <c r="K48" s="1419"/>
      <c r="L48" s="1420" t="s">
        <v>522</v>
      </c>
      <c r="P48" s="2313"/>
      <c r="Q48" s="2313">
        <v>1</v>
      </c>
      <c r="R48" s="413"/>
      <c r="S48" s="1392" t="str">
        <f>$J48</f>
        <v>....1.1</v>
      </c>
      <c r="T48" s="342" t="s">
        <v>523</v>
      </c>
      <c r="U48" s="356"/>
      <c r="V48" s="2301"/>
      <c r="W48" s="2302"/>
      <c r="X48" s="2302"/>
      <c r="Y48" s="2302"/>
      <c r="Z48" s="2302"/>
      <c r="AA48" s="2302"/>
      <c r="AB48" s="2302"/>
      <c r="AC48" s="2303"/>
      <c r="AD48" s="2301"/>
      <c r="AE48" s="2302"/>
      <c r="AF48" s="2302"/>
      <c r="AG48" s="2302"/>
      <c r="AH48" s="2302"/>
      <c r="AI48" s="2302"/>
      <c r="AJ48" s="2302"/>
      <c r="AK48" s="2302"/>
      <c r="AL48" s="2303"/>
      <c r="AM48" s="1314" t="s">
        <v>524</v>
      </c>
      <c r="AO48" s="556"/>
      <c r="AP48" s="556" t="str">
        <f>IF(T48="","",T48)</f>
        <v>Группа потребителей</v>
      </c>
      <c r="AQ48" s="556"/>
      <c r="AR48" s="556"/>
      <c r="AS48" s="1211">
        <v>21</v>
      </c>
    </row>
    <row customHeight="1" ht="22.049999999999997">
      <c r="A49" s="1419" t="s">
        <v>253</v>
      </c>
      <c r="B49" s="1419" t="s">
        <v>254</v>
      </c>
      <c r="C49" s="1419" t="s">
        <v>255</v>
      </c>
      <c r="D49" s="1419" t="s">
        <v>256</v>
      </c>
      <c r="E49" s="2315"/>
      <c r="F49" s="2315"/>
      <c r="G49" s="2315"/>
      <c r="H49" s="2315"/>
      <c r="I49" s="2342"/>
      <c r="J49" s="2342"/>
      <c r="K49" s="2312" t="str">
        <f>J48&amp;".1"</f>
        <v>....1.1.1</v>
      </c>
      <c r="L49" s="1420" t="s">
        <v>525</v>
      </c>
      <c r="P49" s="2313"/>
      <c r="Q49" s="2313"/>
      <c r="R49" s="413">
        <v>1</v>
      </c>
      <c r="S49" s="1392" t="str">
        <f>$K49</f>
        <v>....1.1.1</v>
      </c>
      <c r="T49" s="1403"/>
      <c r="U49" s="356"/>
      <c r="V49" s="381"/>
      <c r="W49" s="807"/>
      <c r="X49" s="381"/>
      <c r="Y49" s="440"/>
      <c r="Z49" s="2321"/>
      <c r="AA49" s="2163" t="s">
        <v>63</v>
      </c>
      <c r="AB49" s="2321"/>
      <c r="AC49" s="2163" t="s">
        <v>63</v>
      </c>
      <c r="AD49" s="381"/>
      <c r="AE49" s="807"/>
      <c r="AF49" s="381"/>
      <c r="AG49" s="440"/>
      <c r="AH49" s="2321"/>
      <c r="AI49" s="2163" t="s">
        <v>63</v>
      </c>
      <c r="AJ49" s="2343"/>
      <c r="AK49" s="2163" t="s">
        <v>63</v>
      </c>
      <c r="AL49" s="1404"/>
      <c r="AM49" s="2309" t="s">
        <v>526</v>
      </c>
      <c r="AN49" s="567">
        <f>STRCHECKDATE(V50:AL50)</f>
      </c>
      <c r="AO49" s="556"/>
      <c r="AP49" s="556" t="str">
        <f>IF(T49="","",T49)</f>
        <v/>
      </c>
      <c r="AQ49" s="556"/>
      <c r="AR49" s="556"/>
      <c r="AS49" s="1211">
        <v>21</v>
      </c>
    </row>
    <row customHeight="1" ht="1.05">
      <c r="A50" s="1419" t="s">
        <v>253</v>
      </c>
      <c r="B50" s="1419" t="s">
        <v>254</v>
      </c>
      <c r="C50" s="1419" t="s">
        <v>255</v>
      </c>
      <c r="D50" s="1419" t="s">
        <v>256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253</v>
      </c>
      <c r="B51" s="1419" t="s">
        <v>254</v>
      </c>
      <c r="C51" s="1419" t="s">
        <v>255</v>
      </c>
      <c r="D51" s="1419" t="s">
        <v>256</v>
      </c>
      <c r="E51" s="2315"/>
      <c r="F51" s="2315"/>
      <c r="G51" s="2315"/>
      <c r="H51" s="2315"/>
      <c r="I51" s="2342"/>
      <c r="J51" s="2312"/>
      <c r="K51" s="1419"/>
      <c r="L51" s="1420"/>
      <c r="P51" s="2313"/>
      <c r="Q51" s="2313"/>
      <c r="R51" s="412"/>
      <c r="S51" s="1334"/>
      <c r="T51" s="344" t="s">
        <v>527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253</v>
      </c>
      <c r="B52" s="1419" t="s">
        <v>254</v>
      </c>
      <c r="C52" s="1419" t="s">
        <v>255</v>
      </c>
      <c r="D52" s="1419" t="s">
        <v>256</v>
      </c>
      <c r="E52" s="2315"/>
      <c r="F52" s="2315"/>
      <c r="G52" s="2315"/>
      <c r="H52" s="2315"/>
      <c r="I52" s="2312"/>
      <c r="J52" s="1419"/>
      <c r="K52" s="1419"/>
      <c r="L52" s="1420"/>
      <c r="P52" s="2313"/>
      <c r="Q52" s="1387"/>
      <c r="R52" s="412"/>
      <c r="S52" s="1334"/>
      <c r="T52" s="343" t="s">
        <v>528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253</v>
      </c>
      <c r="B53" s="1419" t="s">
        <v>254</v>
      </c>
      <c r="C53" s="1419" t="s">
        <v>255</v>
      </c>
      <c r="D53" s="1419" t="s">
        <v>256</v>
      </c>
      <c r="E53" s="2315"/>
      <c r="F53" s="2315"/>
      <c r="G53" s="2315"/>
      <c r="H53" s="2314"/>
      <c r="I53" s="1419"/>
      <c r="J53" s="1419"/>
      <c r="K53" s="1419"/>
      <c r="L53" s="1420"/>
      <c r="M53" s="1421"/>
      <c r="N53" s="1421"/>
      <c r="O53" s="593"/>
      <c r="P53" s="416"/>
      <c r="Q53" s="431"/>
      <c r="R53" s="411"/>
      <c r="S53" s="1334"/>
      <c r="T53" s="421" t="s">
        <v>529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253</v>
      </c>
      <c r="B54" s="1399" t="s">
        <v>254</v>
      </c>
      <c r="C54" s="1399" t="s">
        <v>255</v>
      </c>
      <c r="D54" s="1370"/>
      <c r="E54" s="2315"/>
      <c r="F54" s="2315"/>
      <c r="G54" s="2314"/>
      <c r="H54" s="1370"/>
      <c r="I54" s="1370"/>
      <c r="J54" s="1370"/>
      <c r="K54" s="1370"/>
      <c r="L54" s="1395"/>
      <c r="M54" s="1371"/>
      <c r="N54" s="1371"/>
      <c r="P54" s="1372"/>
      <c r="Q54" s="1373"/>
      <c r="R54" s="1372"/>
      <c r="S54" s="1378"/>
      <c r="T54" s="1381" t="s">
        <v>530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253</v>
      </c>
      <c r="B55" s="1399" t="s">
        <v>254</v>
      </c>
      <c r="C55" s="1370"/>
      <c r="D55" s="1370"/>
      <c r="E55" s="2315"/>
      <c r="F55" s="2314"/>
      <c r="G55" s="1370"/>
      <c r="H55" s="1370"/>
      <c r="I55" s="1370"/>
      <c r="J55" s="1370"/>
      <c r="K55" s="1370"/>
      <c r="L55" s="1395"/>
      <c r="M55" s="1377"/>
      <c r="N55" s="1377"/>
      <c r="P55" s="1372"/>
      <c r="Q55" s="1373"/>
      <c r="R55" s="1372"/>
      <c r="S55" s="1378"/>
      <c r="T55" s="1381" t="s">
        <v>315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253</v>
      </c>
      <c r="B56" s="1399"/>
      <c r="C56" s="1399"/>
      <c r="D56" s="1399"/>
      <c r="E56" s="2314"/>
      <c r="F56" s="1399"/>
      <c r="G56" s="1399"/>
      <c r="H56" s="1399"/>
      <c r="I56" s="1399"/>
      <c r="J56" s="1399"/>
      <c r="K56" s="1399"/>
      <c r="L56" s="1402"/>
      <c r="M56" s="1377"/>
      <c r="N56" s="1377"/>
      <c r="O56" s="574"/>
      <c r="P56" s="436"/>
      <c r="Q56" s="1400"/>
      <c r="R56" s="436"/>
      <c r="S56" s="1378"/>
      <c r="T56" s="1381" t="s">
        <v>368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369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1040B-96E8-E35A-EEF3-C12B6B212CD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5" width="19.140625" hidden="1" customWidth="1"/>
    <col min="13" max="14" style="2792" width="12.28125" hidden="1" customWidth="1"/>
    <col min="15" max="15" style="2792" width="23.421875" hidden="1" customWidth="1"/>
    <col min="16" max="16" style="3676" width="3.7109375" hidden="1" customWidth="1"/>
    <col min="17" max="18" style="3673" width="3.00390625" customWidth="1"/>
    <col min="19" max="19" style="367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190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512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513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514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515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516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517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518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519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522</v>
      </c>
      <c r="M7" s="593"/>
      <c r="N7" s="1422"/>
      <c r="P7" s="2313"/>
      <c r="Q7" s="2313">
        <v>1</v>
      </c>
      <c r="R7" s="413"/>
      <c r="S7" s="1392">
        <f>$J7</f>
      </c>
      <c r="T7" s="342" t="s">
        <v>523</v>
      </c>
      <c r="U7" s="356"/>
      <c r="V7" s="2301"/>
      <c r="W7" s="2302"/>
      <c r="X7" s="2302"/>
      <c r="Y7" s="2302"/>
      <c r="Z7" s="2302"/>
      <c r="AA7" s="2302"/>
      <c r="AB7" s="2302"/>
      <c r="AC7" s="2303"/>
      <c r="AD7" s="2301"/>
      <c r="AE7" s="2302"/>
      <c r="AF7" s="2302"/>
      <c r="AG7" s="2302"/>
      <c r="AH7" s="2302"/>
      <c r="AI7" s="2302"/>
      <c r="AJ7" s="2302"/>
      <c r="AK7" s="2302"/>
      <c r="AL7" s="2303"/>
      <c r="AM7" s="1314" t="s">
        <v>524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525</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526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527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528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530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315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368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531</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532</v>
      </c>
      <c r="P22" s="1418"/>
      <c r="Q22" s="1427"/>
      <c r="R22" s="1427"/>
      <c r="S22" s="785"/>
      <c r="T22" s="1216" t="s">
        <v>533</v>
      </c>
      <c r="AA22" s="242" t="s">
        <v>534</v>
      </c>
      <c r="AC22" s="242" t="s">
        <v>535</v>
      </c>
      <c r="AD22" s="1216" t="s">
        <v>533</v>
      </c>
      <c r="AI22" s="242" t="s">
        <v>536</v>
      </c>
      <c r="AK22" s="242" t="s">
        <v>535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82" customFormat="1" customHeight="1" ht="18.75">
      <c r="A30" s="1424"/>
      <c r="B30" s="1424"/>
      <c r="C30" s="1424"/>
      <c r="D30" s="1424"/>
      <c r="E30" s="1424"/>
      <c r="F30" s="1424"/>
      <c r="G30" s="1424"/>
      <c r="H30" s="1424"/>
      <c r="I30" s="1424"/>
      <c r="J30" s="1424"/>
      <c r="K30" s="1424"/>
      <c r="L30" s="1425"/>
      <c r="M30" s="1424"/>
      <c r="N30" s="1424"/>
      <c r="O30" s="1424"/>
      <c r="S30" s="2306" t="s">
        <v>537</v>
      </c>
      <c r="T30" s="2306"/>
      <c r="U30" s="1428"/>
      <c r="V30" s="2320" t="str">
        <f>IF(TITLE_DATE_PR_CHANGE="",IF(TITLE_DATE_PR="","",TITLE_DATE_PR),TITLE_DATE_PR_CHANGE)</f>
        <v>45645</v>
      </c>
      <c r="W30" s="2320"/>
      <c r="X30" s="2320"/>
      <c r="Y30" s="2320"/>
      <c r="Z30" s="2320"/>
      <c r="AA30" s="2320"/>
      <c r="AB30" s="2320"/>
      <c r="AC30" s="382"/>
      <c r="AD30" s="2320" t="str">
        <f>IF(TITLE_DATE_PR_CHANGE="",IF(TITLE_DATE_PR="","",TITLE_DATE_PR),TITLE_DATE_PR_CHANGE)</f>
        <v>45645</v>
      </c>
      <c r="AE30" s="2320"/>
      <c r="AF30" s="2320"/>
      <c r="AG30" s="2320"/>
      <c r="AH30" s="2320"/>
      <c r="AI30" s="2320"/>
      <c r="AJ30" s="2320"/>
      <c r="AK30" s="382"/>
      <c r="AL30" s="382"/>
      <c r="AM30" s="336"/>
      <c r="AN30" s="424"/>
      <c r="AO30" s="424"/>
      <c r="AP30" s="424"/>
      <c r="AQ30" s="424"/>
      <c r="AR30" s="424"/>
      <c r="AS30" s="474">
        <v>0</v>
      </c>
    </row>
    <row s="2982" customFormat="1" customHeight="1" ht="18.75">
      <c r="A31" s="1424"/>
      <c r="B31" s="1424"/>
      <c r="C31" s="1424"/>
      <c r="D31" s="1424"/>
      <c r="E31" s="1424"/>
      <c r="F31" s="1424"/>
      <c r="G31" s="1424"/>
      <c r="H31" s="1424"/>
      <c r="I31" s="1424"/>
      <c r="J31" s="1424"/>
      <c r="K31" s="1424"/>
      <c r="L31" s="1425"/>
      <c r="M31" s="1424"/>
      <c r="N31" s="1424"/>
      <c r="O31" s="1424"/>
      <c r="S31" s="2306" t="s">
        <v>538</v>
      </c>
      <c r="T31" s="2306"/>
      <c r="U31" s="1428"/>
      <c r="V31" s="2307" t="str">
        <f>IF(TITLE_NUMBER_PR_CHANGE="",IF(TITLE_NUMBER_PR="","",TITLE_NUMBER_PR),TITLE_NUMBER_PR_CHANGE)</f>
        <v>59/4</v>
      </c>
      <c r="W31" s="2307"/>
      <c r="X31" s="2307"/>
      <c r="Y31" s="2307"/>
      <c r="Z31" s="2307"/>
      <c r="AA31" s="2307"/>
      <c r="AB31" s="2307"/>
      <c r="AC31" s="382"/>
      <c r="AD31" s="2307" t="str">
        <f>IF(TITLE_NUMBER_PR_CHANGE="",IF(TITLE_NUMBER_PR="","",TITLE_NUMBER_PR),TITLE_NUMBER_PR_CHANGE)</f>
        <v>59/4</v>
      </c>
      <c r="AE31" s="2307"/>
      <c r="AF31" s="2307"/>
      <c r="AG31" s="2307"/>
      <c r="AH31" s="2307"/>
      <c r="AI31" s="2307"/>
      <c r="AJ31" s="2307"/>
      <c r="AK31" s="382"/>
      <c r="AL31" s="382"/>
      <c r="AM31" s="336"/>
      <c r="AN31" s="424"/>
      <c r="AO31" s="424"/>
      <c r="AP31" s="424"/>
      <c r="AQ31" s="424"/>
      <c r="AR31" s="424"/>
      <c r="AS31" s="474">
        <v>0</v>
      </c>
    </row>
    <row s="298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2" customFormat="1" customHeight="1" ht="18.75" hidden="1">
      <c r="A34" s="1424"/>
      <c r="B34" s="1424"/>
      <c r="C34" s="1424"/>
      <c r="D34" s="1424"/>
      <c r="E34" s="1424"/>
      <c r="F34" s="1424"/>
      <c r="G34" s="1424"/>
      <c r="H34" s="1424"/>
      <c r="I34" s="1424"/>
      <c r="J34" s="1424"/>
      <c r="K34" s="1424"/>
      <c r="L34" s="1425"/>
      <c r="M34" s="1424"/>
      <c r="N34" s="1424"/>
      <c r="O34" s="1424"/>
      <c r="S34" s="2306" t="s">
        <v>539</v>
      </c>
      <c r="T34" s="2306"/>
      <c r="U34" s="1428"/>
      <c r="V34" s="2320" t="str">
        <f>IF(TITLE_DATE_PR_CHANGE="",IF(TITLE_DATE_PR="","",TITLE_DATE_PR),TITLE_DATE_PR_CHANGE)</f>
        <v>45645</v>
      </c>
      <c r="W34" s="2320"/>
      <c r="X34" s="2320"/>
      <c r="Y34" s="2320"/>
      <c r="Z34" s="2320"/>
      <c r="AA34" s="2320"/>
      <c r="AB34" s="2320"/>
      <c r="AC34" s="382"/>
      <c r="AD34" s="2320" t="str">
        <f>IF(TITLE_DATE_PR_CHANGE="",IF(TITLE_DATE_PR="","",TITLE_DATE_PR),TITLE_DATE_PR_CHANGE)</f>
        <v>45645</v>
      </c>
      <c r="AE34" s="2320"/>
      <c r="AF34" s="2320"/>
      <c r="AG34" s="2320"/>
      <c r="AH34" s="2320"/>
      <c r="AI34" s="2320"/>
      <c r="AJ34" s="2320"/>
      <c r="AK34" s="382"/>
      <c r="AL34" s="382"/>
      <c r="AM34" s="336"/>
      <c r="AN34" s="424"/>
      <c r="AO34" s="424"/>
      <c r="AP34" s="424"/>
      <c r="AQ34" s="424"/>
      <c r="AR34" s="424"/>
      <c r="AS34" s="474">
        <v>0</v>
      </c>
    </row>
    <row s="2982" customFormat="1" customHeight="1" ht="18.75" hidden="1">
      <c r="A35" s="1424"/>
      <c r="B35" s="1424"/>
      <c r="C35" s="1424"/>
      <c r="D35" s="1424"/>
      <c r="E35" s="1424"/>
      <c r="F35" s="1424"/>
      <c r="G35" s="1424"/>
      <c r="H35" s="1424"/>
      <c r="I35" s="1424"/>
      <c r="J35" s="1424"/>
      <c r="K35" s="1424"/>
      <c r="L35" s="1425"/>
      <c r="M35" s="1424"/>
      <c r="N35" s="1424"/>
      <c r="O35" s="1424"/>
      <c r="S35" s="2306" t="s">
        <v>540</v>
      </c>
      <c r="T35" s="2306"/>
      <c r="U35" s="1428"/>
      <c r="V35" s="2307" t="str">
        <f>IF(TITLE_NUMBER_PR_CHANGE="",IF(TITLE_NUMBER_PR="","",TITLE_NUMBER_PR),TITLE_NUMBER_PR_CHANGE)</f>
        <v>59/4</v>
      </c>
      <c r="W35" s="2307"/>
      <c r="X35" s="2307"/>
      <c r="Y35" s="2307"/>
      <c r="Z35" s="2307"/>
      <c r="AA35" s="2307"/>
      <c r="AB35" s="2307"/>
      <c r="AC35" s="382"/>
      <c r="AD35" s="2307" t="str">
        <f>IF(TITLE_NUMBER_PR_CHANGE="",IF(TITLE_NUMBER_PR="","",TITLE_NUMBER_PR),TITLE_NUMBER_PR_CHANGE)</f>
        <v>59/4</v>
      </c>
      <c r="AE35" s="2307"/>
      <c r="AF35" s="2307"/>
      <c r="AG35" s="2307"/>
      <c r="AH35" s="2307"/>
      <c r="AI35" s="2307"/>
      <c r="AJ35" s="2307"/>
      <c r="AK35" s="382"/>
      <c r="AL35" s="382"/>
      <c r="AM35" s="336"/>
      <c r="AN35" s="424"/>
      <c r="AO35" s="424"/>
      <c r="AP35" s="424"/>
      <c r="AQ35" s="424"/>
      <c r="AR35" s="424"/>
      <c r="AS35" s="474">
        <v>0</v>
      </c>
    </row>
    <row s="298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541</v>
      </c>
      <c r="AD36" s="382"/>
      <c r="AE36" s="382"/>
      <c r="AF36" s="382"/>
      <c r="AG36" s="382"/>
      <c r="AH36" s="382"/>
      <c r="AI36" s="382"/>
      <c r="AJ36" s="382"/>
      <c r="AK36" s="334" t="s">
        <v>541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416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417</v>
      </c>
      <c r="AS38" s="1211">
        <v>14</v>
      </c>
    </row>
    <row customHeight="1" ht="14.699999999999998">
      <c r="Q39" s="432"/>
      <c r="R39" s="432"/>
      <c r="S39" s="2329" t="s">
        <v>90</v>
      </c>
      <c r="T39" s="2265" t="s">
        <v>542</v>
      </c>
      <c r="U39" s="357"/>
      <c r="V39" s="2330" t="s">
        <v>543</v>
      </c>
      <c r="W39" s="2331"/>
      <c r="X39" s="2331"/>
      <c r="Y39" s="2331"/>
      <c r="Z39" s="2331"/>
      <c r="AA39" s="2331"/>
      <c r="AB39" s="2332"/>
      <c r="AC39" s="2333" t="s">
        <v>544</v>
      </c>
      <c r="AD39" s="2330" t="s">
        <v>543</v>
      </c>
      <c r="AE39" s="2331"/>
      <c r="AF39" s="2331"/>
      <c r="AG39" s="2331"/>
      <c r="AH39" s="2331"/>
      <c r="AI39" s="2331"/>
      <c r="AJ39" s="2332"/>
      <c r="AK39" s="2333" t="s">
        <v>545</v>
      </c>
      <c r="AL39" s="2336" t="s">
        <v>546</v>
      </c>
      <c r="AM39" s="2183"/>
      <c r="AS39" s="1211">
        <v>14</v>
      </c>
    </row>
    <row customHeight="1" ht="35.699999999999996">
      <c r="Q40" s="432"/>
      <c r="R40" s="432"/>
      <c r="S40" s="2329"/>
      <c r="T40" s="2265"/>
      <c r="U40" s="1087"/>
      <c r="V40" s="2316" t="s">
        <v>547</v>
      </c>
      <c r="W40" s="2339"/>
      <c r="X40" s="2318" t="s">
        <v>549</v>
      </c>
      <c r="Y40" s="2319"/>
      <c r="Z40" s="2318" t="s">
        <v>550</v>
      </c>
      <c r="AA40" s="2325"/>
      <c r="AB40" s="2319"/>
      <c r="AC40" s="2334"/>
      <c r="AD40" s="2316" t="s">
        <v>563</v>
      </c>
      <c r="AE40" s="2339"/>
      <c r="AF40" s="2318" t="s">
        <v>549</v>
      </c>
      <c r="AG40" s="2319"/>
      <c r="AH40" s="2318" t="s">
        <v>550</v>
      </c>
      <c r="AI40" s="2325"/>
      <c r="AJ40" s="2319"/>
      <c r="AK40" s="2334"/>
      <c r="AL40" s="2337"/>
      <c r="AM40" s="2183"/>
      <c r="AS40" s="1211">
        <v>34</v>
      </c>
    </row>
    <row customHeight="1" ht="35.699999999999996">
      <c r="A41" s="1426"/>
      <c r="B41" s="1426" t="s">
        <v>202</v>
      </c>
      <c r="C41" s="1426" t="s">
        <v>203</v>
      </c>
      <c r="D41" s="1426" t="s">
        <v>204</v>
      </c>
      <c r="E41" s="1420" t="s">
        <v>551</v>
      </c>
      <c r="F41" s="1420" t="s">
        <v>552</v>
      </c>
      <c r="G41" s="1420" t="s">
        <v>553</v>
      </c>
      <c r="H41" s="1420" t="s">
        <v>554</v>
      </c>
      <c r="I41" s="1420" t="s">
        <v>555</v>
      </c>
      <c r="J41" s="1420" t="s">
        <v>556</v>
      </c>
      <c r="K41" s="1420" t="s">
        <v>557</v>
      </c>
      <c r="L41" s="1420" t="s">
        <v>532</v>
      </c>
      <c r="Q41" s="432"/>
      <c r="R41" s="432"/>
      <c r="S41" s="2329"/>
      <c r="T41" s="2265"/>
      <c r="U41" s="358"/>
      <c r="V41" s="2317"/>
      <c r="W41" s="2340"/>
      <c r="X41" s="1278" t="s">
        <v>558</v>
      </c>
      <c r="Y41" s="1278" t="s">
        <v>559</v>
      </c>
      <c r="Z41" s="1394" t="s">
        <v>560</v>
      </c>
      <c r="AA41" s="2326" t="s">
        <v>561</v>
      </c>
      <c r="AB41" s="2327"/>
      <c r="AC41" s="2335"/>
      <c r="AD41" s="2317"/>
      <c r="AE41" s="2340"/>
      <c r="AF41" s="1278" t="s">
        <v>558</v>
      </c>
      <c r="AG41" s="1278" t="s">
        <v>559</v>
      </c>
      <c r="AH41" s="1394" t="s">
        <v>560</v>
      </c>
      <c r="AI41" s="2326" t="s">
        <v>561</v>
      </c>
      <c r="AJ41" s="2327"/>
      <c r="AK41" s="2335"/>
      <c r="AL41" s="2338"/>
      <c r="AM41" s="2183"/>
      <c r="AS41" s="1211">
        <v>34</v>
      </c>
    </row>
    <row s="343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179</v>
      </c>
      <c r="T42" s="1311" t="s">
        <v>105</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229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190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229</v>
      </c>
      <c r="B44" s="1419" t="s">
        <v>230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513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514</v>
      </c>
      <c r="AO44" s="556"/>
      <c r="AP44" s="556" t="str">
        <f>IF(T44="","",T44)</f>
        <v>Территория действия тарифа</v>
      </c>
      <c r="AQ44" s="556"/>
      <c r="AR44" s="556"/>
      <c r="AS44" s="1211">
        <v>21</v>
      </c>
    </row>
    <row customHeight="1" ht="24">
      <c r="A45" s="1419" t="s">
        <v>229</v>
      </c>
      <c r="B45" s="1419" t="s">
        <v>230</v>
      </c>
      <c r="C45" s="1419" t="s">
        <v>231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515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516</v>
      </c>
      <c r="AO45" s="556"/>
      <c r="AP45" s="556" t="str">
        <f>IF(T45="","",T45)</f>
        <v>Наименование системы теплоснабжения </v>
      </c>
      <c r="AQ45" s="556"/>
      <c r="AR45" s="556"/>
      <c r="AS45" s="1211">
        <v>23</v>
      </c>
    </row>
    <row customHeight="1" ht="22.049999999999997">
      <c r="A46" s="1419" t="s">
        <v>229</v>
      </c>
      <c r="B46" s="1419" t="s">
        <v>230</v>
      </c>
      <c r="C46" s="1419" t="s">
        <v>231</v>
      </c>
      <c r="D46" s="1419" t="s">
        <v>232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517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518</v>
      </c>
      <c r="AO46" s="556"/>
      <c r="AP46" s="556" t="str">
        <f>IF(T46="","",T46)</f>
        <v>Источник тепловой энергии  </v>
      </c>
      <c r="AQ46" s="556"/>
      <c r="AR46" s="556"/>
      <c r="AS46" s="1211">
        <v>21</v>
      </c>
    </row>
    <row s="2850" customFormat="1" customHeight="1" ht="0">
      <c r="A47" s="1399" t="s">
        <v>229</v>
      </c>
      <c r="B47" s="1399" t="s">
        <v>230</v>
      </c>
      <c r="C47" s="1399" t="s">
        <v>231</v>
      </c>
      <c r="D47" s="1399" t="s">
        <v>232</v>
      </c>
      <c r="E47" s="2315"/>
      <c r="F47" s="2315"/>
      <c r="G47" s="2315"/>
      <c r="H47" s="2315"/>
      <c r="I47" s="2312" t="str">
        <f>S46&amp;".1"</f>
        <v>....1</v>
      </c>
      <c r="J47" s="1399"/>
      <c r="K47" s="1399"/>
      <c r="L47" s="1402" t="s">
        <v>519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229</v>
      </c>
      <c r="B48" s="1419" t="s">
        <v>230</v>
      </c>
      <c r="C48" s="1419" t="s">
        <v>231</v>
      </c>
      <c r="D48" s="1419" t="s">
        <v>232</v>
      </c>
      <c r="E48" s="2315"/>
      <c r="F48" s="2315"/>
      <c r="G48" s="2315"/>
      <c r="H48" s="2315"/>
      <c r="I48" s="2342"/>
      <c r="J48" s="2312" t="str">
        <f>S46&amp;".1"</f>
        <v>....1</v>
      </c>
      <c r="K48" s="1419"/>
      <c r="L48" s="1420" t="s">
        <v>522</v>
      </c>
      <c r="P48" s="2313"/>
      <c r="Q48" s="2313">
        <v>1</v>
      </c>
      <c r="R48" s="413"/>
      <c r="S48" s="1392" t="str">
        <f>$J48</f>
        <v>....1</v>
      </c>
      <c r="T48" s="342" t="s">
        <v>523</v>
      </c>
      <c r="U48" s="356"/>
      <c r="V48" s="2301"/>
      <c r="W48" s="2302"/>
      <c r="X48" s="2302"/>
      <c r="Y48" s="2302"/>
      <c r="Z48" s="2302"/>
      <c r="AA48" s="2302"/>
      <c r="AB48" s="2302"/>
      <c r="AC48" s="2303"/>
      <c r="AD48" s="2301"/>
      <c r="AE48" s="2302"/>
      <c r="AF48" s="2302"/>
      <c r="AG48" s="2302"/>
      <c r="AH48" s="2302"/>
      <c r="AI48" s="2302"/>
      <c r="AJ48" s="2302"/>
      <c r="AK48" s="2302"/>
      <c r="AL48" s="2303"/>
      <c r="AM48" s="1314" t="s">
        <v>524</v>
      </c>
      <c r="AO48" s="556"/>
      <c r="AP48" s="556" t="str">
        <f>IF(T48="","",T48)</f>
        <v>Группа потребителей</v>
      </c>
      <c r="AQ48" s="556"/>
      <c r="AR48" s="556"/>
      <c r="AS48" s="1211">
        <v>21</v>
      </c>
    </row>
    <row customHeight="1" ht="22.049999999999997">
      <c r="A49" s="1419" t="s">
        <v>229</v>
      </c>
      <c r="B49" s="1419" t="s">
        <v>230</v>
      </c>
      <c r="C49" s="1419" t="s">
        <v>231</v>
      </c>
      <c r="D49" s="1419" t="s">
        <v>232</v>
      </c>
      <c r="E49" s="2315"/>
      <c r="F49" s="2315"/>
      <c r="G49" s="2315"/>
      <c r="H49" s="2315"/>
      <c r="I49" s="2342"/>
      <c r="J49" s="2342"/>
      <c r="K49" s="2312" t="str">
        <f>J48&amp;".1"</f>
        <v>....1.1</v>
      </c>
      <c r="L49" s="1420" t="s">
        <v>525</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564</v>
      </c>
      <c r="AN49" s="567">
        <f>STRCHECKDATE(V50:AL50)</f>
      </c>
      <c r="AO49" s="556"/>
      <c r="AP49" s="556" t="str">
        <f>IF(T49="","",T49)</f>
        <v/>
      </c>
      <c r="AQ49" s="556"/>
      <c r="AR49" s="556"/>
      <c r="AS49" s="1211">
        <v>21</v>
      </c>
    </row>
    <row customHeight="1" ht="1.05">
      <c r="A50" s="1419" t="s">
        <v>229</v>
      </c>
      <c r="B50" s="1419" t="s">
        <v>230</v>
      </c>
      <c r="C50" s="1419" t="s">
        <v>231</v>
      </c>
      <c r="D50" s="1419" t="s">
        <v>232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229</v>
      </c>
      <c r="B51" s="1419" t="s">
        <v>230</v>
      </c>
      <c r="C51" s="1419" t="s">
        <v>231</v>
      </c>
      <c r="D51" s="1419" t="s">
        <v>232</v>
      </c>
      <c r="E51" s="2315"/>
      <c r="F51" s="2315"/>
      <c r="G51" s="2315"/>
      <c r="H51" s="2315"/>
      <c r="I51" s="2342"/>
      <c r="J51" s="2312"/>
      <c r="K51" s="1419"/>
      <c r="L51" s="1420"/>
      <c r="P51" s="2313"/>
      <c r="Q51" s="2313"/>
      <c r="R51" s="412"/>
      <c r="S51" s="1334"/>
      <c r="T51" s="343" t="s">
        <v>527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229</v>
      </c>
      <c r="B52" s="1419" t="s">
        <v>230</v>
      </c>
      <c r="C52" s="1419" t="s">
        <v>231</v>
      </c>
      <c r="D52" s="1419" t="s">
        <v>232</v>
      </c>
      <c r="E52" s="2315"/>
      <c r="F52" s="2315"/>
      <c r="G52" s="2315"/>
      <c r="H52" s="2315"/>
      <c r="I52" s="2312"/>
      <c r="J52" s="1419"/>
      <c r="K52" s="1419"/>
      <c r="L52" s="1420"/>
      <c r="P52" s="2313"/>
      <c r="Q52" s="1387"/>
      <c r="R52" s="412"/>
      <c r="S52" s="1334"/>
      <c r="T52" s="421" t="s">
        <v>528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229</v>
      </c>
      <c r="B53" s="1419" t="s">
        <v>230</v>
      </c>
      <c r="C53" s="1419" t="s">
        <v>231</v>
      </c>
      <c r="D53" s="1419" t="s">
        <v>232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229</v>
      </c>
      <c r="B54" s="1399" t="s">
        <v>230</v>
      </c>
      <c r="C54" s="1399" t="s">
        <v>231</v>
      </c>
      <c r="D54" s="1370"/>
      <c r="E54" s="2315"/>
      <c r="F54" s="2315"/>
      <c r="G54" s="2314"/>
      <c r="H54" s="1370"/>
      <c r="I54" s="1370"/>
      <c r="J54" s="1370"/>
      <c r="K54" s="1370"/>
      <c r="L54" s="1395"/>
      <c r="M54" s="1371"/>
      <c r="N54" s="1371"/>
      <c r="P54" s="1372"/>
      <c r="Q54" s="1373"/>
      <c r="R54" s="1372"/>
      <c r="S54" s="1378"/>
      <c r="T54" s="1381" t="s">
        <v>530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229</v>
      </c>
      <c r="B55" s="1399" t="s">
        <v>230</v>
      </c>
      <c r="C55" s="1370"/>
      <c r="D55" s="1370"/>
      <c r="E55" s="2315"/>
      <c r="F55" s="2314"/>
      <c r="G55" s="1370"/>
      <c r="H55" s="1370"/>
      <c r="I55" s="1370"/>
      <c r="J55" s="1370"/>
      <c r="K55" s="1370"/>
      <c r="L55" s="1395"/>
      <c r="M55" s="1377"/>
      <c r="N55" s="1377"/>
      <c r="P55" s="1372"/>
      <c r="Q55" s="1373"/>
      <c r="R55" s="1372"/>
      <c r="S55" s="1378"/>
      <c r="T55" s="1381" t="s">
        <v>315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229</v>
      </c>
      <c r="B56" s="1399"/>
      <c r="C56" s="1399"/>
      <c r="D56" s="1399"/>
      <c r="E56" s="2314"/>
      <c r="F56" s="1399"/>
      <c r="G56" s="1399"/>
      <c r="H56" s="1399"/>
      <c r="I56" s="1399"/>
      <c r="J56" s="1399"/>
      <c r="K56" s="1399"/>
      <c r="L56" s="1402"/>
      <c r="M56" s="1377"/>
      <c r="N56" s="1377"/>
      <c r="O56" s="574"/>
      <c r="P56" s="436"/>
      <c r="Q56" s="1400"/>
      <c r="R56" s="436"/>
      <c r="S56" s="1378"/>
      <c r="T56" s="1381" t="s">
        <v>368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369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33B89-F9EE-E3BC-BF69-09FCFD1AD27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5" width="19.140625" hidden="1" customWidth="1"/>
    <col min="13" max="14" style="2792" width="12.28125" hidden="1" customWidth="1"/>
    <col min="15" max="15" style="2792" width="23.421875" hidden="1" customWidth="1"/>
    <col min="16" max="16" style="3676" width="3.7109375" hidden="1" customWidth="1"/>
    <col min="17" max="18" style="3673" width="3.00390625" customWidth="1"/>
    <col min="19" max="19" style="367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190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512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513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514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515</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516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517</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518</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519</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522</v>
      </c>
      <c r="M7" s="593"/>
      <c r="N7" s="1422"/>
      <c r="P7" s="2313"/>
      <c r="Q7" s="2313">
        <v>1</v>
      </c>
      <c r="R7" s="1698"/>
      <c r="S7" s="2063">
        <f>$J7</f>
      </c>
      <c r="T7" s="342" t="s">
        <v>523</v>
      </c>
      <c r="U7" s="356"/>
      <c r="V7" s="2361"/>
      <c r="W7" s="2361"/>
      <c r="X7" s="2361"/>
      <c r="Y7" s="2361"/>
      <c r="Z7" s="2361"/>
      <c r="AA7" s="2361"/>
      <c r="AB7" s="2361"/>
      <c r="AC7" s="2361"/>
      <c r="AD7" s="2361"/>
      <c r="AE7" s="2361"/>
      <c r="AF7" s="2361"/>
      <c r="AG7" s="2361"/>
      <c r="AH7" s="2361"/>
      <c r="AI7" s="2361"/>
      <c r="AJ7" s="2361"/>
      <c r="AK7" s="2361"/>
      <c r="AL7" s="2361"/>
      <c r="AM7" s="2066" t="s">
        <v>524</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525</v>
      </c>
      <c r="M8" s="593"/>
      <c r="N8" s="1422"/>
      <c r="O8" s="1422"/>
      <c r="P8" s="2313"/>
      <c r="Q8" s="2313"/>
      <c r="R8" s="413">
        <v>1</v>
      </c>
      <c r="S8" s="2065">
        <f>$K8</f>
      </c>
      <c r="T8" s="2070"/>
      <c r="U8" s="2071"/>
      <c r="V8" s="2072"/>
      <c r="W8" s="1405"/>
      <c r="X8" s="2072"/>
      <c r="Y8" s="2073"/>
      <c r="Z8" s="2362"/>
      <c r="AA8" s="2168" t="s">
        <v>63</v>
      </c>
      <c r="AB8" s="2362"/>
      <c r="AC8" s="2168" t="s">
        <v>63</v>
      </c>
      <c r="AD8" s="2072"/>
      <c r="AE8" s="1405"/>
      <c r="AF8" s="2072"/>
      <c r="AG8" s="2073"/>
      <c r="AH8" s="2362"/>
      <c r="AI8" s="2168" t="s">
        <v>63</v>
      </c>
      <c r="AJ8" s="2362"/>
      <c r="AK8" s="2168" t="s">
        <v>63</v>
      </c>
      <c r="AL8" s="1405"/>
      <c r="AM8" s="2309" t="s">
        <v>526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527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528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530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315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368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531</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532</v>
      </c>
      <c r="P22" s="1418"/>
      <c r="Q22" s="1427"/>
      <c r="R22" s="1427"/>
      <c r="S22" s="785"/>
      <c r="T22" s="1216" t="s">
        <v>533</v>
      </c>
      <c r="AA22" s="242" t="s">
        <v>534</v>
      </c>
      <c r="AC22" s="242" t="s">
        <v>535</v>
      </c>
      <c r="AD22" s="1216" t="s">
        <v>533</v>
      </c>
      <c r="AI22" s="242" t="s">
        <v>536</v>
      </c>
      <c r="AK22" s="242" t="s">
        <v>535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82" customFormat="1" customHeight="1" ht="18.75">
      <c r="A30" s="1424"/>
      <c r="B30" s="1424"/>
      <c r="C30" s="1424"/>
      <c r="D30" s="1424"/>
      <c r="E30" s="1424"/>
      <c r="F30" s="1424"/>
      <c r="G30" s="1424"/>
      <c r="H30" s="1424"/>
      <c r="I30" s="1424"/>
      <c r="J30" s="1424"/>
      <c r="K30" s="1424"/>
      <c r="L30" s="1425"/>
      <c r="M30" s="1424"/>
      <c r="N30" s="1424"/>
      <c r="O30" s="1424"/>
      <c r="S30" s="2306" t="s">
        <v>537</v>
      </c>
      <c r="T30" s="2306"/>
      <c r="U30" s="1428"/>
      <c r="V30" s="2320" t="str">
        <f>IF(TITLE_DATE_PR_CHANGE="",IF(TITLE_DATE_PR="","",TITLE_DATE_PR),TITLE_DATE_PR_CHANGE)</f>
        <v>45645</v>
      </c>
      <c r="W30" s="2320"/>
      <c r="X30" s="2320"/>
      <c r="Y30" s="2320"/>
      <c r="Z30" s="2320"/>
      <c r="AA30" s="2320"/>
      <c r="AB30" s="2320"/>
      <c r="AC30" s="382"/>
      <c r="AD30" s="2320" t="str">
        <f>IF(TITLE_DATE_PR_CHANGE="",IF(TITLE_DATE_PR="","",TITLE_DATE_PR),TITLE_DATE_PR_CHANGE)</f>
        <v>45645</v>
      </c>
      <c r="AE30" s="2320"/>
      <c r="AF30" s="2320"/>
      <c r="AG30" s="2320"/>
      <c r="AH30" s="2320"/>
      <c r="AI30" s="2320"/>
      <c r="AJ30" s="2320"/>
      <c r="AK30" s="382"/>
      <c r="AL30" s="382"/>
      <c r="AM30" s="336"/>
      <c r="AN30" s="424"/>
      <c r="AO30" s="424"/>
      <c r="AP30" s="424"/>
      <c r="AQ30" s="424"/>
      <c r="AR30" s="424"/>
      <c r="AS30" s="474">
        <v>0</v>
      </c>
    </row>
    <row s="2982" customFormat="1" customHeight="1" ht="18.75">
      <c r="A31" s="1424"/>
      <c r="B31" s="1424"/>
      <c r="C31" s="1424"/>
      <c r="D31" s="1424"/>
      <c r="E31" s="1424"/>
      <c r="F31" s="1424"/>
      <c r="G31" s="1424"/>
      <c r="H31" s="1424"/>
      <c r="I31" s="1424"/>
      <c r="J31" s="1424"/>
      <c r="K31" s="1424"/>
      <c r="L31" s="1425"/>
      <c r="M31" s="1424"/>
      <c r="N31" s="1424"/>
      <c r="O31" s="1424"/>
      <c r="S31" s="2306" t="s">
        <v>538</v>
      </c>
      <c r="T31" s="2306"/>
      <c r="U31" s="1428"/>
      <c r="V31" s="2307" t="str">
        <f>IF(TITLE_NUMBER_PR_CHANGE="",IF(TITLE_NUMBER_PR="","",TITLE_NUMBER_PR),TITLE_NUMBER_PR_CHANGE)</f>
        <v>59/4</v>
      </c>
      <c r="W31" s="2307"/>
      <c r="X31" s="2307"/>
      <c r="Y31" s="2307"/>
      <c r="Z31" s="2307"/>
      <c r="AA31" s="2307"/>
      <c r="AB31" s="2307"/>
      <c r="AC31" s="382"/>
      <c r="AD31" s="2307" t="str">
        <f>IF(TITLE_NUMBER_PR_CHANGE="",IF(TITLE_NUMBER_PR="","",TITLE_NUMBER_PR),TITLE_NUMBER_PR_CHANGE)</f>
        <v>59/4</v>
      </c>
      <c r="AE31" s="2307"/>
      <c r="AF31" s="2307"/>
      <c r="AG31" s="2307"/>
      <c r="AH31" s="2307"/>
      <c r="AI31" s="2307"/>
      <c r="AJ31" s="2307"/>
      <c r="AK31" s="382"/>
      <c r="AL31" s="382"/>
      <c r="AM31" s="336"/>
      <c r="AN31" s="424"/>
      <c r="AO31" s="424"/>
      <c r="AP31" s="424"/>
      <c r="AQ31" s="424"/>
      <c r="AR31" s="424"/>
      <c r="AS31" s="474">
        <v>0</v>
      </c>
    </row>
    <row s="298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2" customFormat="1" customHeight="1" ht="18.75" hidden="1">
      <c r="A34" s="1424"/>
      <c r="B34" s="1424"/>
      <c r="C34" s="1424"/>
      <c r="D34" s="1424"/>
      <c r="E34" s="1424"/>
      <c r="F34" s="1424"/>
      <c r="G34" s="1424"/>
      <c r="H34" s="1424"/>
      <c r="I34" s="1424"/>
      <c r="J34" s="1424"/>
      <c r="K34" s="1424"/>
      <c r="L34" s="1425"/>
      <c r="M34" s="1424"/>
      <c r="N34" s="1424"/>
      <c r="O34" s="1424"/>
      <c r="S34" s="2306" t="s">
        <v>539</v>
      </c>
      <c r="T34" s="2306"/>
      <c r="U34" s="1428"/>
      <c r="V34" s="2320" t="str">
        <f>IF(TITLE_DATE_PR_CHANGE="",IF(TITLE_DATE_PR="","",TITLE_DATE_PR),TITLE_DATE_PR_CHANGE)</f>
        <v>45645</v>
      </c>
      <c r="W34" s="2320"/>
      <c r="X34" s="2320"/>
      <c r="Y34" s="2320"/>
      <c r="Z34" s="2320"/>
      <c r="AA34" s="2320"/>
      <c r="AB34" s="2320"/>
      <c r="AC34" s="382"/>
      <c r="AD34" s="2320" t="str">
        <f>IF(TITLE_DATE_PR_CHANGE="",IF(TITLE_DATE_PR="","",TITLE_DATE_PR),TITLE_DATE_PR_CHANGE)</f>
        <v>45645</v>
      </c>
      <c r="AE34" s="2320"/>
      <c r="AF34" s="2320"/>
      <c r="AG34" s="2320"/>
      <c r="AH34" s="2320"/>
      <c r="AI34" s="2320"/>
      <c r="AJ34" s="2320"/>
      <c r="AK34" s="382"/>
      <c r="AL34" s="382"/>
      <c r="AM34" s="336"/>
      <c r="AN34" s="424"/>
      <c r="AO34" s="424"/>
      <c r="AP34" s="424"/>
      <c r="AQ34" s="424"/>
      <c r="AR34" s="424"/>
      <c r="AS34" s="474">
        <v>0</v>
      </c>
    </row>
    <row s="2982" customFormat="1" customHeight="1" ht="18.75" hidden="1">
      <c r="A35" s="1424"/>
      <c r="B35" s="1424"/>
      <c r="C35" s="1424"/>
      <c r="D35" s="1424"/>
      <c r="E35" s="1424"/>
      <c r="F35" s="1424"/>
      <c r="G35" s="1424"/>
      <c r="H35" s="1424"/>
      <c r="I35" s="1424"/>
      <c r="J35" s="1424"/>
      <c r="K35" s="1424"/>
      <c r="L35" s="1425"/>
      <c r="M35" s="1424"/>
      <c r="N35" s="1424"/>
      <c r="O35" s="1424"/>
      <c r="S35" s="2306" t="s">
        <v>540</v>
      </c>
      <c r="T35" s="2306"/>
      <c r="U35" s="1428"/>
      <c r="V35" s="2307" t="str">
        <f>IF(TITLE_NUMBER_PR_CHANGE="",IF(TITLE_NUMBER_PR="","",TITLE_NUMBER_PR),TITLE_NUMBER_PR_CHANGE)</f>
        <v>59/4</v>
      </c>
      <c r="W35" s="2307"/>
      <c r="X35" s="2307"/>
      <c r="Y35" s="2307"/>
      <c r="Z35" s="2307"/>
      <c r="AA35" s="2307"/>
      <c r="AB35" s="2307"/>
      <c r="AC35" s="382"/>
      <c r="AD35" s="2307" t="str">
        <f>IF(TITLE_NUMBER_PR_CHANGE="",IF(TITLE_NUMBER_PR="","",TITLE_NUMBER_PR),TITLE_NUMBER_PR_CHANGE)</f>
        <v>59/4</v>
      </c>
      <c r="AE35" s="2307"/>
      <c r="AF35" s="2307"/>
      <c r="AG35" s="2307"/>
      <c r="AH35" s="2307"/>
      <c r="AI35" s="2307"/>
      <c r="AJ35" s="2307"/>
      <c r="AK35" s="382"/>
      <c r="AL35" s="382"/>
      <c r="AM35" s="336"/>
      <c r="AN35" s="424"/>
      <c r="AO35" s="424"/>
      <c r="AP35" s="424"/>
      <c r="AQ35" s="424"/>
      <c r="AR35" s="424"/>
      <c r="AS35" s="474">
        <v>0</v>
      </c>
    </row>
    <row s="298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541</v>
      </c>
      <c r="AD36" s="382"/>
      <c r="AE36" s="382"/>
      <c r="AF36" s="382"/>
      <c r="AG36" s="382"/>
      <c r="AH36" s="382"/>
      <c r="AI36" s="382"/>
      <c r="AJ36" s="382"/>
      <c r="AK36" s="334" t="s">
        <v>541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416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417</v>
      </c>
      <c r="AS38" s="1211">
        <v>14</v>
      </c>
    </row>
    <row customHeight="1" ht="14.699999999999998">
      <c r="Q39" s="432"/>
      <c r="R39" s="432"/>
      <c r="S39" s="2329" t="s">
        <v>90</v>
      </c>
      <c r="T39" s="2265" t="s">
        <v>542</v>
      </c>
      <c r="U39" s="357"/>
      <c r="V39" s="2330" t="s">
        <v>543</v>
      </c>
      <c r="W39" s="2331"/>
      <c r="X39" s="2331"/>
      <c r="Y39" s="2331"/>
      <c r="Z39" s="2331"/>
      <c r="AA39" s="2331"/>
      <c r="AB39" s="2332"/>
      <c r="AC39" s="2333" t="s">
        <v>544</v>
      </c>
      <c r="AD39" s="2330" t="s">
        <v>543</v>
      </c>
      <c r="AE39" s="2331"/>
      <c r="AF39" s="2331"/>
      <c r="AG39" s="2331"/>
      <c r="AH39" s="2331"/>
      <c r="AI39" s="2331"/>
      <c r="AJ39" s="2332"/>
      <c r="AK39" s="2333" t="s">
        <v>545</v>
      </c>
      <c r="AL39" s="2336" t="s">
        <v>546</v>
      </c>
      <c r="AM39" s="2183"/>
      <c r="AS39" s="1211">
        <v>14</v>
      </c>
    </row>
    <row customHeight="1" ht="35.699999999999996">
      <c r="Q40" s="432"/>
      <c r="R40" s="432"/>
      <c r="S40" s="2329"/>
      <c r="T40" s="2265"/>
      <c r="U40" s="1087"/>
      <c r="V40" s="2316" t="s">
        <v>547</v>
      </c>
      <c r="W40" s="2339"/>
      <c r="X40" s="2318" t="s">
        <v>549</v>
      </c>
      <c r="Y40" s="2319"/>
      <c r="Z40" s="2318" t="s">
        <v>550</v>
      </c>
      <c r="AA40" s="2325"/>
      <c r="AB40" s="2319"/>
      <c r="AC40" s="2334"/>
      <c r="AD40" s="2316" t="s">
        <v>563</v>
      </c>
      <c r="AE40" s="2339"/>
      <c r="AF40" s="2318" t="s">
        <v>549</v>
      </c>
      <c r="AG40" s="2319"/>
      <c r="AH40" s="2318" t="s">
        <v>550</v>
      </c>
      <c r="AI40" s="2325"/>
      <c r="AJ40" s="2319"/>
      <c r="AK40" s="2334"/>
      <c r="AL40" s="2337"/>
      <c r="AM40" s="2183"/>
      <c r="AS40" s="1211">
        <v>34</v>
      </c>
    </row>
    <row customHeight="1" ht="35.699999999999996">
      <c r="A41" s="1426"/>
      <c r="B41" s="1426" t="s">
        <v>202</v>
      </c>
      <c r="C41" s="1426" t="s">
        <v>203</v>
      </c>
      <c r="D41" s="1426" t="s">
        <v>204</v>
      </c>
      <c r="E41" s="1420" t="s">
        <v>551</v>
      </c>
      <c r="F41" s="1420" t="s">
        <v>552</v>
      </c>
      <c r="G41" s="1420" t="s">
        <v>553</v>
      </c>
      <c r="H41" s="1420" t="s">
        <v>554</v>
      </c>
      <c r="I41" s="1420" t="s">
        <v>555</v>
      </c>
      <c r="J41" s="1420" t="s">
        <v>556</v>
      </c>
      <c r="K41" s="1420" t="s">
        <v>557</v>
      </c>
      <c r="L41" s="1420" t="s">
        <v>532</v>
      </c>
      <c r="Q41" s="432"/>
      <c r="R41" s="432"/>
      <c r="S41" s="2329"/>
      <c r="T41" s="2265"/>
      <c r="U41" s="358"/>
      <c r="V41" s="2317"/>
      <c r="W41" s="2340"/>
      <c r="X41" s="1278" t="s">
        <v>558</v>
      </c>
      <c r="Y41" s="1278" t="s">
        <v>559</v>
      </c>
      <c r="Z41" s="1394" t="s">
        <v>560</v>
      </c>
      <c r="AA41" s="2326" t="s">
        <v>561</v>
      </c>
      <c r="AB41" s="2327"/>
      <c r="AC41" s="2335"/>
      <c r="AD41" s="2317"/>
      <c r="AE41" s="2340"/>
      <c r="AF41" s="1278" t="s">
        <v>558</v>
      </c>
      <c r="AG41" s="1278" t="s">
        <v>559</v>
      </c>
      <c r="AH41" s="1394" t="s">
        <v>560</v>
      </c>
      <c r="AI41" s="2326" t="s">
        <v>561</v>
      </c>
      <c r="AJ41" s="2327"/>
      <c r="AK41" s="2335"/>
      <c r="AL41" s="2338"/>
      <c r="AM41" s="2183"/>
      <c r="AS41" s="1211">
        <v>34</v>
      </c>
    </row>
    <row s="343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179</v>
      </c>
      <c r="T42" s="1311" t="s">
        <v>105</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241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190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241</v>
      </c>
      <c r="B44" s="1419" t="s">
        <v>242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513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514</v>
      </c>
      <c r="AO44" s="556"/>
      <c r="AP44" s="556" t="str">
        <f>IF(T44="","",T44)</f>
        <v>Территория действия тарифа</v>
      </c>
      <c r="AQ44" s="556"/>
      <c r="AR44" s="556"/>
      <c r="AS44" s="1211">
        <v>21</v>
      </c>
    </row>
    <row customHeight="1" ht="24">
      <c r="A45" s="1419" t="s">
        <v>241</v>
      </c>
      <c r="B45" s="1419" t="s">
        <v>242</v>
      </c>
      <c r="C45" s="1419" t="s">
        <v>243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515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516</v>
      </c>
      <c r="AO45" s="556"/>
      <c r="AP45" s="556" t="str">
        <f>IF(T45="","",T45)</f>
        <v>Наименование системы теплоснабжения </v>
      </c>
      <c r="AQ45" s="556"/>
      <c r="AR45" s="556"/>
      <c r="AS45" s="1211">
        <v>23</v>
      </c>
    </row>
    <row customHeight="1" ht="22.049999999999997">
      <c r="A46" s="1419" t="s">
        <v>241</v>
      </c>
      <c r="B46" s="1419" t="s">
        <v>242</v>
      </c>
      <c r="C46" s="1419" t="s">
        <v>243</v>
      </c>
      <c r="D46" s="1419" t="s">
        <v>244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517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518</v>
      </c>
      <c r="AO46" s="556"/>
      <c r="AP46" s="556" t="str">
        <f>IF(T46="","",T46)</f>
        <v>Источник тепловой энергии  </v>
      </c>
      <c r="AQ46" s="556"/>
      <c r="AR46" s="556"/>
      <c r="AS46" s="1211">
        <v>21</v>
      </c>
    </row>
    <row s="2850" customFormat="1" customHeight="1" ht="0">
      <c r="A47" s="1399" t="s">
        <v>241</v>
      </c>
      <c r="B47" s="1399" t="s">
        <v>242</v>
      </c>
      <c r="C47" s="1399" t="s">
        <v>243</v>
      </c>
      <c r="D47" s="1399" t="s">
        <v>244</v>
      </c>
      <c r="E47" s="2315"/>
      <c r="F47" s="2315"/>
      <c r="G47" s="2315"/>
      <c r="H47" s="2315"/>
      <c r="I47" s="2312" t="str">
        <f>S46&amp;".1"</f>
        <v>....1</v>
      </c>
      <c r="J47" s="1399"/>
      <c r="K47" s="1399"/>
      <c r="L47" s="1402" t="s">
        <v>519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241</v>
      </c>
      <c r="B48" s="1419" t="s">
        <v>242</v>
      </c>
      <c r="C48" s="1419" t="s">
        <v>243</v>
      </c>
      <c r="D48" s="1419" t="s">
        <v>244</v>
      </c>
      <c r="E48" s="2315"/>
      <c r="F48" s="2315"/>
      <c r="G48" s="2315"/>
      <c r="H48" s="2315"/>
      <c r="I48" s="2342"/>
      <c r="J48" s="2312" t="str">
        <f>S46&amp;".1"</f>
        <v>....1</v>
      </c>
      <c r="K48" s="1419"/>
      <c r="L48" s="1420" t="s">
        <v>522</v>
      </c>
      <c r="P48" s="2313"/>
      <c r="Q48" s="2313">
        <v>1</v>
      </c>
      <c r="R48" s="413"/>
      <c r="S48" s="1392" t="str">
        <f>$J48</f>
        <v>....1</v>
      </c>
      <c r="T48" s="342" t="s">
        <v>523</v>
      </c>
      <c r="U48" s="356"/>
      <c r="V48" s="2301"/>
      <c r="W48" s="2302"/>
      <c r="X48" s="2302"/>
      <c r="Y48" s="2302"/>
      <c r="Z48" s="2302"/>
      <c r="AA48" s="2302"/>
      <c r="AB48" s="2302"/>
      <c r="AC48" s="2303"/>
      <c r="AD48" s="2301"/>
      <c r="AE48" s="2302"/>
      <c r="AF48" s="2302"/>
      <c r="AG48" s="2302"/>
      <c r="AH48" s="2302"/>
      <c r="AI48" s="2302"/>
      <c r="AJ48" s="2302"/>
      <c r="AK48" s="2302"/>
      <c r="AL48" s="2303"/>
      <c r="AM48" s="1314" t="s">
        <v>524</v>
      </c>
      <c r="AO48" s="556"/>
      <c r="AP48" s="556" t="str">
        <f>IF(T48="","",T48)</f>
        <v>Группа потребителей</v>
      </c>
      <c r="AQ48" s="556"/>
      <c r="AR48" s="556"/>
      <c r="AS48" s="1211">
        <v>21</v>
      </c>
    </row>
    <row customHeight="1" ht="22.049999999999997">
      <c r="A49" s="1419" t="s">
        <v>241</v>
      </c>
      <c r="B49" s="1419" t="s">
        <v>242</v>
      </c>
      <c r="C49" s="1419" t="s">
        <v>243</v>
      </c>
      <c r="D49" s="1419" t="s">
        <v>244</v>
      </c>
      <c r="E49" s="2315"/>
      <c r="F49" s="2315"/>
      <c r="G49" s="2315"/>
      <c r="H49" s="2315"/>
      <c r="I49" s="2342"/>
      <c r="J49" s="2342"/>
      <c r="K49" s="2312" t="str">
        <f>J48&amp;".1"</f>
        <v>....1.1</v>
      </c>
      <c r="L49" s="1420" t="s">
        <v>525</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564</v>
      </c>
      <c r="AN49" s="567">
        <f>STRCHECKDATE(V50:AL50)</f>
      </c>
      <c r="AO49" s="556"/>
      <c r="AP49" s="556" t="str">
        <f>IF(T49="","",T49)</f>
        <v/>
      </c>
      <c r="AQ49" s="556"/>
      <c r="AR49" s="556"/>
      <c r="AS49" s="1211">
        <v>21</v>
      </c>
    </row>
    <row customHeight="1" ht="1.05">
      <c r="A50" s="1419" t="s">
        <v>241</v>
      </c>
      <c r="B50" s="1419" t="s">
        <v>242</v>
      </c>
      <c r="C50" s="1419" t="s">
        <v>243</v>
      </c>
      <c r="D50" s="1419" t="s">
        <v>244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241</v>
      </c>
      <c r="B51" s="1419" t="s">
        <v>242</v>
      </c>
      <c r="C51" s="1419" t="s">
        <v>243</v>
      </c>
      <c r="D51" s="1419" t="s">
        <v>244</v>
      </c>
      <c r="E51" s="2315"/>
      <c r="F51" s="2315"/>
      <c r="G51" s="2315"/>
      <c r="H51" s="2315"/>
      <c r="I51" s="2342"/>
      <c r="J51" s="2312"/>
      <c r="K51" s="1419"/>
      <c r="L51" s="1420"/>
      <c r="P51" s="2313"/>
      <c r="Q51" s="2313"/>
      <c r="R51" s="412"/>
      <c r="S51" s="1334"/>
      <c r="T51" s="343" t="s">
        <v>527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241</v>
      </c>
      <c r="B52" s="1419" t="s">
        <v>242</v>
      </c>
      <c r="C52" s="1419" t="s">
        <v>243</v>
      </c>
      <c r="D52" s="1419" t="s">
        <v>244</v>
      </c>
      <c r="E52" s="2315"/>
      <c r="F52" s="2315"/>
      <c r="G52" s="2315"/>
      <c r="H52" s="2315"/>
      <c r="I52" s="2312"/>
      <c r="J52" s="1419"/>
      <c r="K52" s="1419"/>
      <c r="L52" s="1420"/>
      <c r="P52" s="2313"/>
      <c r="Q52" s="1387"/>
      <c r="R52" s="412"/>
      <c r="S52" s="1334"/>
      <c r="T52" s="421" t="s">
        <v>528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241</v>
      </c>
      <c r="B53" s="1419" t="s">
        <v>242</v>
      </c>
      <c r="C53" s="1419" t="s">
        <v>243</v>
      </c>
      <c r="D53" s="1419" t="s">
        <v>244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241</v>
      </c>
      <c r="B54" s="1399" t="s">
        <v>242</v>
      </c>
      <c r="C54" s="1399" t="s">
        <v>243</v>
      </c>
      <c r="D54" s="1370"/>
      <c r="E54" s="2315"/>
      <c r="F54" s="2315"/>
      <c r="G54" s="2314"/>
      <c r="H54" s="1370"/>
      <c r="I54" s="1370"/>
      <c r="J54" s="1370"/>
      <c r="K54" s="1370"/>
      <c r="L54" s="1395"/>
      <c r="M54" s="1371"/>
      <c r="N54" s="1371"/>
      <c r="P54" s="1372"/>
      <c r="Q54" s="1373"/>
      <c r="R54" s="1372"/>
      <c r="S54" s="1378"/>
      <c r="T54" s="1381" t="s">
        <v>530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241</v>
      </c>
      <c r="B55" s="1399" t="s">
        <v>242</v>
      </c>
      <c r="C55" s="1370"/>
      <c r="D55" s="1370"/>
      <c r="E55" s="2315"/>
      <c r="F55" s="2314"/>
      <c r="G55" s="1370"/>
      <c r="H55" s="1370"/>
      <c r="I55" s="1370"/>
      <c r="J55" s="1370"/>
      <c r="K55" s="1370"/>
      <c r="L55" s="1395"/>
      <c r="M55" s="1377"/>
      <c r="N55" s="1377"/>
      <c r="P55" s="1372"/>
      <c r="Q55" s="1373"/>
      <c r="R55" s="1372"/>
      <c r="S55" s="1378"/>
      <c r="T55" s="1381" t="s">
        <v>315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241</v>
      </c>
      <c r="B56" s="1399"/>
      <c r="C56" s="1399"/>
      <c r="D56" s="1399"/>
      <c r="E56" s="2314"/>
      <c r="F56" s="1399"/>
      <c r="G56" s="1399"/>
      <c r="H56" s="1399"/>
      <c r="I56" s="1399"/>
      <c r="J56" s="1399"/>
      <c r="K56" s="1399"/>
      <c r="L56" s="1402"/>
      <c r="M56" s="1377"/>
      <c r="N56" s="1377"/>
      <c r="O56" s="574"/>
      <c r="P56" s="436"/>
      <c r="Q56" s="1400"/>
      <c r="R56" s="436"/>
      <c r="S56" s="1378"/>
      <c r="T56" s="1381" t="s">
        <v>368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369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C6F0D-112D-86A2-3819-FAECD12C46F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5" width="19.140625" hidden="1" customWidth="1"/>
    <col min="13" max="14" style="2792" width="12.28125" hidden="1" customWidth="1"/>
    <col min="15" max="15" style="2792" width="23.421875" hidden="1" customWidth="1"/>
    <col min="16" max="16" style="3676" width="3.7109375" hidden="1" customWidth="1"/>
    <col min="17" max="18" style="3673" width="3.00390625" customWidth="1"/>
    <col min="19" max="19" style="367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190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512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513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514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515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516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517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518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519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522</v>
      </c>
      <c r="M7" s="593"/>
      <c r="N7" s="1422"/>
      <c r="P7" s="2313"/>
      <c r="Q7" s="2313">
        <v>1</v>
      </c>
      <c r="R7" s="413"/>
      <c r="S7" s="1392">
        <f>$J7</f>
      </c>
      <c r="T7" s="342" t="s">
        <v>523</v>
      </c>
      <c r="U7" s="356"/>
      <c r="V7" s="2301"/>
      <c r="W7" s="2302"/>
      <c r="X7" s="2302"/>
      <c r="Y7" s="2302"/>
      <c r="Z7" s="2302"/>
      <c r="AA7" s="2302"/>
      <c r="AB7" s="2302"/>
      <c r="AC7" s="2303"/>
      <c r="AD7" s="2301"/>
      <c r="AE7" s="2302"/>
      <c r="AF7" s="2302"/>
      <c r="AG7" s="2302"/>
      <c r="AH7" s="2302"/>
      <c r="AI7" s="2302"/>
      <c r="AJ7" s="2302"/>
      <c r="AK7" s="2302"/>
      <c r="AL7" s="2303"/>
      <c r="AM7" s="1314" t="s">
        <v>524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525</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526</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527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528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530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315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368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531</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532</v>
      </c>
      <c r="P22" s="1418"/>
      <c r="Q22" s="1427"/>
      <c r="R22" s="1427"/>
      <c r="S22" s="785"/>
      <c r="T22" s="1216" t="s">
        <v>533</v>
      </c>
      <c r="AA22" s="242" t="s">
        <v>534</v>
      </c>
      <c r="AC22" s="242" t="s">
        <v>535</v>
      </c>
      <c r="AD22" s="1216" t="s">
        <v>533</v>
      </c>
      <c r="AI22" s="242" t="s">
        <v>536</v>
      </c>
      <c r="AK22" s="242" t="s">
        <v>535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82" customFormat="1" customHeight="1" ht="18.75">
      <c r="A30" s="1424"/>
      <c r="B30" s="1424"/>
      <c r="C30" s="1424"/>
      <c r="D30" s="1424"/>
      <c r="E30" s="1424"/>
      <c r="F30" s="1424"/>
      <c r="G30" s="1424"/>
      <c r="H30" s="1424"/>
      <c r="I30" s="1424"/>
      <c r="J30" s="1424"/>
      <c r="K30" s="1424"/>
      <c r="L30" s="1425"/>
      <c r="M30" s="1424"/>
      <c r="N30" s="1424"/>
      <c r="O30" s="1424"/>
      <c r="S30" s="2306" t="s">
        <v>537</v>
      </c>
      <c r="T30" s="2306"/>
      <c r="U30" s="1428"/>
      <c r="V30" s="2320" t="str">
        <f>IF(TITLE_DATE_PR_CHANGE="",IF(TITLE_DATE_PR="","",TITLE_DATE_PR),TITLE_DATE_PR_CHANGE)</f>
        <v>45645</v>
      </c>
      <c r="W30" s="2320"/>
      <c r="X30" s="2320"/>
      <c r="Y30" s="2320"/>
      <c r="Z30" s="2320"/>
      <c r="AA30" s="2320"/>
      <c r="AB30" s="2320"/>
      <c r="AC30" s="382"/>
      <c r="AD30" s="2320" t="str">
        <f>IF(TITLE_DATE_PR_CHANGE="",IF(TITLE_DATE_PR="","",TITLE_DATE_PR),TITLE_DATE_PR_CHANGE)</f>
        <v>45645</v>
      </c>
      <c r="AE30" s="2320"/>
      <c r="AF30" s="2320"/>
      <c r="AG30" s="2320"/>
      <c r="AH30" s="2320"/>
      <c r="AI30" s="2320"/>
      <c r="AJ30" s="2320"/>
      <c r="AK30" s="382"/>
      <c r="AL30" s="382"/>
      <c r="AM30" s="336"/>
      <c r="AN30" s="424"/>
      <c r="AO30" s="424"/>
      <c r="AP30" s="424"/>
      <c r="AQ30" s="424"/>
      <c r="AR30" s="424"/>
      <c r="AS30" s="474">
        <v>0</v>
      </c>
    </row>
    <row s="2982" customFormat="1" customHeight="1" ht="18.75">
      <c r="A31" s="1424"/>
      <c r="B31" s="1424"/>
      <c r="C31" s="1424"/>
      <c r="D31" s="1424"/>
      <c r="E31" s="1424"/>
      <c r="F31" s="1424"/>
      <c r="G31" s="1424"/>
      <c r="H31" s="1424"/>
      <c r="I31" s="1424"/>
      <c r="J31" s="1424"/>
      <c r="K31" s="1424"/>
      <c r="L31" s="1425"/>
      <c r="M31" s="1424"/>
      <c r="N31" s="1424"/>
      <c r="O31" s="1424"/>
      <c r="S31" s="2306" t="s">
        <v>538</v>
      </c>
      <c r="T31" s="2306"/>
      <c r="U31" s="1428"/>
      <c r="V31" s="2307" t="str">
        <f>IF(TITLE_NUMBER_PR_CHANGE="",IF(TITLE_NUMBER_PR="","",TITLE_NUMBER_PR),TITLE_NUMBER_PR_CHANGE)</f>
        <v>59/4</v>
      </c>
      <c r="W31" s="2307"/>
      <c r="X31" s="2307"/>
      <c r="Y31" s="2307"/>
      <c r="Z31" s="2307"/>
      <c r="AA31" s="2307"/>
      <c r="AB31" s="2307"/>
      <c r="AC31" s="382"/>
      <c r="AD31" s="2307" t="str">
        <f>IF(TITLE_NUMBER_PR_CHANGE="",IF(TITLE_NUMBER_PR="","",TITLE_NUMBER_PR),TITLE_NUMBER_PR_CHANGE)</f>
        <v>59/4</v>
      </c>
      <c r="AE31" s="2307"/>
      <c r="AF31" s="2307"/>
      <c r="AG31" s="2307"/>
      <c r="AH31" s="2307"/>
      <c r="AI31" s="2307"/>
      <c r="AJ31" s="2307"/>
      <c r="AK31" s="382"/>
      <c r="AL31" s="382"/>
      <c r="AM31" s="336"/>
      <c r="AN31" s="424"/>
      <c r="AO31" s="424"/>
      <c r="AP31" s="424"/>
      <c r="AQ31" s="424"/>
      <c r="AR31" s="424"/>
      <c r="AS31" s="474">
        <v>0</v>
      </c>
    </row>
    <row s="298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2" customFormat="1" customHeight="1" ht="18.75" hidden="1">
      <c r="A34" s="1424"/>
      <c r="B34" s="1424"/>
      <c r="C34" s="1424"/>
      <c r="D34" s="1424"/>
      <c r="E34" s="1424"/>
      <c r="F34" s="1424"/>
      <c r="G34" s="1424"/>
      <c r="H34" s="1424"/>
      <c r="I34" s="1424"/>
      <c r="J34" s="1424"/>
      <c r="K34" s="1424"/>
      <c r="L34" s="1425"/>
      <c r="M34" s="1424"/>
      <c r="N34" s="1424"/>
      <c r="O34" s="1424"/>
      <c r="S34" s="2306" t="s">
        <v>539</v>
      </c>
      <c r="T34" s="2306"/>
      <c r="U34" s="1428"/>
      <c r="V34" s="2320" t="str">
        <f>IF(TITLE_DATE_PR_CHANGE="",IF(TITLE_DATE_PR="","",TITLE_DATE_PR),TITLE_DATE_PR_CHANGE)</f>
        <v>45645</v>
      </c>
      <c r="W34" s="2320"/>
      <c r="X34" s="2320"/>
      <c r="Y34" s="2320"/>
      <c r="Z34" s="2320"/>
      <c r="AA34" s="2320"/>
      <c r="AB34" s="2320"/>
      <c r="AC34" s="382"/>
      <c r="AD34" s="2320" t="str">
        <f>IF(TITLE_DATE_PR_CHANGE="",IF(TITLE_DATE_PR="","",TITLE_DATE_PR),TITLE_DATE_PR_CHANGE)</f>
        <v>45645</v>
      </c>
      <c r="AE34" s="2320"/>
      <c r="AF34" s="2320"/>
      <c r="AG34" s="2320"/>
      <c r="AH34" s="2320"/>
      <c r="AI34" s="2320"/>
      <c r="AJ34" s="2320"/>
      <c r="AK34" s="382"/>
      <c r="AL34" s="382"/>
      <c r="AM34" s="336"/>
      <c r="AN34" s="424"/>
      <c r="AO34" s="424"/>
      <c r="AP34" s="424"/>
      <c r="AQ34" s="424"/>
      <c r="AR34" s="424"/>
      <c r="AS34" s="474">
        <v>0</v>
      </c>
    </row>
    <row s="2982" customFormat="1" customHeight="1" ht="25.5" hidden="1">
      <c r="A35" s="1424"/>
      <c r="B35" s="1424"/>
      <c r="C35" s="1424"/>
      <c r="D35" s="1424"/>
      <c r="E35" s="1424"/>
      <c r="F35" s="1424"/>
      <c r="G35" s="1424"/>
      <c r="H35" s="1424"/>
      <c r="I35" s="1424"/>
      <c r="J35" s="1424"/>
      <c r="K35" s="1424"/>
      <c r="L35" s="1425"/>
      <c r="M35" s="1424"/>
      <c r="N35" s="1424"/>
      <c r="O35" s="1424"/>
      <c r="S35" s="2306" t="s">
        <v>540</v>
      </c>
      <c r="T35" s="2306"/>
      <c r="U35" s="1428"/>
      <c r="V35" s="2307" t="str">
        <f>IF(TITLE_NUMBER_PR_CHANGE="",IF(TITLE_NUMBER_PR="","",TITLE_NUMBER_PR),TITLE_NUMBER_PR_CHANGE)</f>
        <v>59/4</v>
      </c>
      <c r="W35" s="2307"/>
      <c r="X35" s="2307"/>
      <c r="Y35" s="2307"/>
      <c r="Z35" s="2307"/>
      <c r="AA35" s="2307"/>
      <c r="AB35" s="2307"/>
      <c r="AC35" s="382"/>
      <c r="AD35" s="2307" t="str">
        <f>IF(TITLE_NUMBER_PR_CHANGE="",IF(TITLE_NUMBER_PR="","",TITLE_NUMBER_PR),TITLE_NUMBER_PR_CHANGE)</f>
        <v>59/4</v>
      </c>
      <c r="AE35" s="2307"/>
      <c r="AF35" s="2307"/>
      <c r="AG35" s="2307"/>
      <c r="AH35" s="2307"/>
      <c r="AI35" s="2307"/>
      <c r="AJ35" s="2307"/>
      <c r="AK35" s="382"/>
      <c r="AL35" s="382"/>
      <c r="AM35" s="336"/>
      <c r="AN35" s="424"/>
      <c r="AO35" s="424"/>
      <c r="AP35" s="424"/>
      <c r="AQ35" s="424"/>
      <c r="AR35" s="424"/>
      <c r="AS35" s="474">
        <v>0</v>
      </c>
    </row>
    <row s="298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541</v>
      </c>
      <c r="AD36" s="382"/>
      <c r="AE36" s="382"/>
      <c r="AF36" s="382"/>
      <c r="AG36" s="382"/>
      <c r="AH36" s="382"/>
      <c r="AI36" s="382"/>
      <c r="AJ36" s="382"/>
      <c r="AK36" s="334" t="s">
        <v>541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416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417</v>
      </c>
      <c r="AS38" s="1211">
        <v>14</v>
      </c>
    </row>
    <row customHeight="1" ht="14.699999999999998">
      <c r="Q39" s="432"/>
      <c r="R39" s="432"/>
      <c r="S39" s="2329" t="s">
        <v>90</v>
      </c>
      <c r="T39" s="2265" t="s">
        <v>542</v>
      </c>
      <c r="U39" s="357"/>
      <c r="V39" s="2330" t="s">
        <v>543</v>
      </c>
      <c r="W39" s="2331"/>
      <c r="X39" s="2331"/>
      <c r="Y39" s="2331"/>
      <c r="Z39" s="2331"/>
      <c r="AA39" s="2331"/>
      <c r="AB39" s="2332"/>
      <c r="AC39" s="2333" t="s">
        <v>544</v>
      </c>
      <c r="AD39" s="2330" t="s">
        <v>543</v>
      </c>
      <c r="AE39" s="2331"/>
      <c r="AF39" s="2331"/>
      <c r="AG39" s="2331"/>
      <c r="AH39" s="2331"/>
      <c r="AI39" s="2331"/>
      <c r="AJ39" s="2332"/>
      <c r="AK39" s="2333" t="s">
        <v>545</v>
      </c>
      <c r="AL39" s="2336" t="s">
        <v>546</v>
      </c>
      <c r="AM39" s="2183"/>
      <c r="AS39" s="1211">
        <v>14</v>
      </c>
    </row>
    <row customHeight="1" ht="35.699999999999996">
      <c r="Q40" s="432"/>
      <c r="R40" s="432"/>
      <c r="S40" s="2329"/>
      <c r="T40" s="2265"/>
      <c r="U40" s="1087"/>
      <c r="V40" s="2316" t="s">
        <v>547</v>
      </c>
      <c r="W40" s="2339"/>
      <c r="X40" s="2318" t="s">
        <v>549</v>
      </c>
      <c r="Y40" s="2319"/>
      <c r="Z40" s="2318" t="s">
        <v>550</v>
      </c>
      <c r="AA40" s="2325"/>
      <c r="AB40" s="2319"/>
      <c r="AC40" s="2334"/>
      <c r="AD40" s="2316" t="s">
        <v>563</v>
      </c>
      <c r="AE40" s="2339"/>
      <c r="AF40" s="2318" t="s">
        <v>549</v>
      </c>
      <c r="AG40" s="2319"/>
      <c r="AH40" s="2318" t="s">
        <v>550</v>
      </c>
      <c r="AI40" s="2325"/>
      <c r="AJ40" s="2319"/>
      <c r="AK40" s="2334"/>
      <c r="AL40" s="2337"/>
      <c r="AM40" s="2183"/>
      <c r="AS40" s="1211">
        <v>34</v>
      </c>
    </row>
    <row customHeight="1" ht="35.699999999999996">
      <c r="A41" s="1426"/>
      <c r="B41" s="1426" t="s">
        <v>202</v>
      </c>
      <c r="C41" s="1426" t="s">
        <v>203</v>
      </c>
      <c r="D41" s="1426" t="s">
        <v>204</v>
      </c>
      <c r="E41" s="1420" t="s">
        <v>551</v>
      </c>
      <c r="F41" s="1420" t="s">
        <v>552</v>
      </c>
      <c r="G41" s="1420" t="s">
        <v>553</v>
      </c>
      <c r="H41" s="1420" t="s">
        <v>554</v>
      </c>
      <c r="I41" s="1420" t="s">
        <v>555</v>
      </c>
      <c r="J41" s="1420" t="s">
        <v>556</v>
      </c>
      <c r="K41" s="1420" t="s">
        <v>557</v>
      </c>
      <c r="L41" s="1420" t="s">
        <v>532</v>
      </c>
      <c r="Q41" s="432"/>
      <c r="R41" s="432"/>
      <c r="S41" s="2329"/>
      <c r="T41" s="2265"/>
      <c r="U41" s="358"/>
      <c r="V41" s="2317"/>
      <c r="W41" s="2340"/>
      <c r="X41" s="1278" t="s">
        <v>558</v>
      </c>
      <c r="Y41" s="1278" t="s">
        <v>559</v>
      </c>
      <c r="Z41" s="1394" t="s">
        <v>560</v>
      </c>
      <c r="AA41" s="2326" t="s">
        <v>561</v>
      </c>
      <c r="AB41" s="2327"/>
      <c r="AC41" s="2335"/>
      <c r="AD41" s="2317"/>
      <c r="AE41" s="2340"/>
      <c r="AF41" s="1278" t="s">
        <v>558</v>
      </c>
      <c r="AG41" s="1278" t="s">
        <v>559</v>
      </c>
      <c r="AH41" s="1394" t="s">
        <v>560</v>
      </c>
      <c r="AI41" s="2326" t="s">
        <v>561</v>
      </c>
      <c r="AJ41" s="2327"/>
      <c r="AK41" s="2335"/>
      <c r="AL41" s="2338"/>
      <c r="AM41" s="2183"/>
      <c r="AS41" s="1211">
        <v>34</v>
      </c>
    </row>
    <row s="343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179</v>
      </c>
      <c r="T42" s="1311" t="s">
        <v>105</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247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190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247</v>
      </c>
      <c r="B44" s="1419" t="s">
        <v>248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513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514</v>
      </c>
      <c r="AO44" s="556"/>
      <c r="AP44" s="556" t="str">
        <f>IF(T44="","",T44)</f>
        <v>Территория действия тарифа</v>
      </c>
      <c r="AQ44" s="556"/>
      <c r="AR44" s="556"/>
      <c r="AS44" s="1211">
        <v>21</v>
      </c>
    </row>
    <row customHeight="1" ht="24">
      <c r="A45" s="1419" t="s">
        <v>247</v>
      </c>
      <c r="B45" s="1419" t="s">
        <v>248</v>
      </c>
      <c r="C45" s="1419" t="s">
        <v>249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515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516</v>
      </c>
      <c r="AO45" s="556"/>
      <c r="AP45" s="556" t="str">
        <f>IF(T45="","",T45)</f>
        <v>Наименование системы теплоснабжения </v>
      </c>
      <c r="AQ45" s="556"/>
      <c r="AR45" s="556"/>
      <c r="AS45" s="1211">
        <v>23</v>
      </c>
    </row>
    <row customHeight="1" ht="22.049999999999997">
      <c r="A46" s="1419" t="s">
        <v>247</v>
      </c>
      <c r="B46" s="1419" t="s">
        <v>248</v>
      </c>
      <c r="C46" s="1419" t="s">
        <v>249</v>
      </c>
      <c r="D46" s="1419" t="s">
        <v>250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517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518</v>
      </c>
      <c r="AO46" s="556"/>
      <c r="AP46" s="556" t="str">
        <f>IF(T46="","",T46)</f>
        <v>Источник тепловой энергии  </v>
      </c>
      <c r="AQ46" s="556"/>
      <c r="AR46" s="556"/>
      <c r="AS46" s="1211">
        <v>21</v>
      </c>
    </row>
    <row s="2850" customFormat="1" customHeight="1" ht="0">
      <c r="A47" s="1399" t="s">
        <v>247</v>
      </c>
      <c r="B47" s="1399" t="s">
        <v>248</v>
      </c>
      <c r="C47" s="1399" t="s">
        <v>249</v>
      </c>
      <c r="D47" s="1399" t="s">
        <v>250</v>
      </c>
      <c r="E47" s="2315"/>
      <c r="F47" s="2315"/>
      <c r="G47" s="2315"/>
      <c r="H47" s="2315"/>
      <c r="I47" s="2312" t="str">
        <f>S46&amp;".1"</f>
        <v>....1</v>
      </c>
      <c r="J47" s="1399"/>
      <c r="K47" s="1399"/>
      <c r="L47" s="1402" t="s">
        <v>519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247</v>
      </c>
      <c r="B48" s="1419" t="s">
        <v>248</v>
      </c>
      <c r="C48" s="1419" t="s">
        <v>249</v>
      </c>
      <c r="D48" s="1419" t="s">
        <v>250</v>
      </c>
      <c r="E48" s="2315"/>
      <c r="F48" s="2315"/>
      <c r="G48" s="2315"/>
      <c r="H48" s="2315"/>
      <c r="I48" s="2342"/>
      <c r="J48" s="2312" t="str">
        <f>S46&amp;".1"</f>
        <v>....1</v>
      </c>
      <c r="K48" s="1419"/>
      <c r="L48" s="1420" t="s">
        <v>522</v>
      </c>
      <c r="P48" s="2313"/>
      <c r="Q48" s="2313">
        <v>1</v>
      </c>
      <c r="R48" s="413"/>
      <c r="S48" s="1392" t="str">
        <f>$J48</f>
        <v>....1</v>
      </c>
      <c r="T48" s="342" t="s">
        <v>523</v>
      </c>
      <c r="U48" s="356"/>
      <c r="V48" s="2301"/>
      <c r="W48" s="2302"/>
      <c r="X48" s="2302"/>
      <c r="Y48" s="2302"/>
      <c r="Z48" s="2302"/>
      <c r="AA48" s="2302"/>
      <c r="AB48" s="2302"/>
      <c r="AC48" s="2303"/>
      <c r="AD48" s="2301"/>
      <c r="AE48" s="2302"/>
      <c r="AF48" s="2302"/>
      <c r="AG48" s="2302"/>
      <c r="AH48" s="2302"/>
      <c r="AI48" s="2302"/>
      <c r="AJ48" s="2302"/>
      <c r="AK48" s="2302"/>
      <c r="AL48" s="2303"/>
      <c r="AM48" s="1314" t="s">
        <v>524</v>
      </c>
      <c r="AO48" s="556"/>
      <c r="AP48" s="556" t="str">
        <f>IF(T48="","",T48)</f>
        <v>Группа потребителей</v>
      </c>
      <c r="AQ48" s="556"/>
      <c r="AR48" s="556"/>
      <c r="AS48" s="1211">
        <v>21</v>
      </c>
    </row>
    <row customHeight="1" ht="22.049999999999997">
      <c r="A49" s="1419" t="s">
        <v>247</v>
      </c>
      <c r="B49" s="1419" t="s">
        <v>248</v>
      </c>
      <c r="C49" s="1419" t="s">
        <v>249</v>
      </c>
      <c r="D49" s="1419" t="s">
        <v>250</v>
      </c>
      <c r="E49" s="2315"/>
      <c r="F49" s="2315"/>
      <c r="G49" s="2315"/>
      <c r="H49" s="2315"/>
      <c r="I49" s="2342"/>
      <c r="J49" s="2342"/>
      <c r="K49" s="2312" t="str">
        <f>J48&amp;".1"</f>
        <v>....1.1</v>
      </c>
      <c r="L49" s="1420" t="s">
        <v>525</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564</v>
      </c>
      <c r="AN49" s="567">
        <f>STRCHECKDATE(V50:AL50)</f>
      </c>
      <c r="AO49" s="556"/>
      <c r="AP49" s="556" t="str">
        <f>IF(T49="","",T49)</f>
        <v/>
      </c>
      <c r="AQ49" s="556"/>
      <c r="AR49" s="556"/>
      <c r="AS49" s="1211">
        <v>21</v>
      </c>
    </row>
    <row customHeight="1" ht="0">
      <c r="A50" s="1419" t="s">
        <v>247</v>
      </c>
      <c r="B50" s="1419" t="s">
        <v>248</v>
      </c>
      <c r="C50" s="1419" t="s">
        <v>249</v>
      </c>
      <c r="D50" s="1419" t="s">
        <v>250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247</v>
      </c>
      <c r="B51" s="1419" t="s">
        <v>248</v>
      </c>
      <c r="C51" s="1419" t="s">
        <v>249</v>
      </c>
      <c r="D51" s="1419" t="s">
        <v>250</v>
      </c>
      <c r="E51" s="2315"/>
      <c r="F51" s="2315"/>
      <c r="G51" s="2315"/>
      <c r="H51" s="2315"/>
      <c r="I51" s="2342"/>
      <c r="J51" s="2312"/>
      <c r="K51" s="1419"/>
      <c r="L51" s="1420"/>
      <c r="P51" s="2313"/>
      <c r="Q51" s="2313"/>
      <c r="R51" s="412"/>
      <c r="S51" s="1334"/>
      <c r="T51" s="343" t="s">
        <v>527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247</v>
      </c>
      <c r="B52" s="1419" t="s">
        <v>248</v>
      </c>
      <c r="C52" s="1419" t="s">
        <v>249</v>
      </c>
      <c r="D52" s="1419" t="s">
        <v>250</v>
      </c>
      <c r="E52" s="2315"/>
      <c r="F52" s="2315"/>
      <c r="G52" s="2315"/>
      <c r="H52" s="2315"/>
      <c r="I52" s="2312"/>
      <c r="J52" s="1419"/>
      <c r="K52" s="1419"/>
      <c r="L52" s="1420"/>
      <c r="P52" s="2313"/>
      <c r="Q52" s="1387"/>
      <c r="R52" s="412"/>
      <c r="S52" s="1334"/>
      <c r="T52" s="421" t="s">
        <v>528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247</v>
      </c>
      <c r="B53" s="1419" t="s">
        <v>248</v>
      </c>
      <c r="C53" s="1419" t="s">
        <v>249</v>
      </c>
      <c r="D53" s="1419" t="s">
        <v>250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247</v>
      </c>
      <c r="B54" s="1399" t="s">
        <v>248</v>
      </c>
      <c r="C54" s="1399" t="s">
        <v>249</v>
      </c>
      <c r="D54" s="1370"/>
      <c r="E54" s="2315"/>
      <c r="F54" s="2315"/>
      <c r="G54" s="2314"/>
      <c r="H54" s="1370"/>
      <c r="I54" s="1370"/>
      <c r="J54" s="1370"/>
      <c r="K54" s="1370"/>
      <c r="L54" s="1395"/>
      <c r="M54" s="1371"/>
      <c r="N54" s="1371"/>
      <c r="P54" s="1372"/>
      <c r="Q54" s="1373"/>
      <c r="R54" s="1372"/>
      <c r="S54" s="1378"/>
      <c r="T54" s="1381" t="s">
        <v>530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247</v>
      </c>
      <c r="B55" s="1399" t="s">
        <v>248</v>
      </c>
      <c r="C55" s="1370"/>
      <c r="D55" s="1370"/>
      <c r="E55" s="2315"/>
      <c r="F55" s="2314"/>
      <c r="G55" s="1370"/>
      <c r="H55" s="1370"/>
      <c r="I55" s="1370"/>
      <c r="J55" s="1370"/>
      <c r="K55" s="1370"/>
      <c r="L55" s="1395"/>
      <c r="M55" s="1377"/>
      <c r="N55" s="1377"/>
      <c r="P55" s="1372"/>
      <c r="Q55" s="1373"/>
      <c r="R55" s="1372"/>
      <c r="S55" s="1378"/>
      <c r="T55" s="1381" t="s">
        <v>315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247</v>
      </c>
      <c r="B56" s="1399"/>
      <c r="C56" s="1399"/>
      <c r="D56" s="1399"/>
      <c r="E56" s="2314"/>
      <c r="F56" s="1399"/>
      <c r="G56" s="1399"/>
      <c r="H56" s="1399"/>
      <c r="I56" s="1399"/>
      <c r="J56" s="1399"/>
      <c r="K56" s="1399"/>
      <c r="L56" s="1402"/>
      <c r="M56" s="1377"/>
      <c r="N56" s="1377"/>
      <c r="O56" s="574"/>
      <c r="P56" s="436"/>
      <c r="Q56" s="1400"/>
      <c r="R56" s="436"/>
      <c r="S56" s="1378"/>
      <c r="T56" s="1381" t="s">
        <v>368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369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4622C-42F6-1F85-C1AB-FEBC8477678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76" width="12.28125" hidden="1" customWidth="1"/>
    <col min="16" max="16" style="3676" width="23.421875" hidden="1" customWidth="1"/>
    <col min="17" max="17" style="3676" width="3.7109375" hidden="1" customWidth="1"/>
    <col min="18" max="20" style="3673" width="3.00390625" customWidth="1"/>
    <col min="21" max="21" style="3677"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190</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512</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513</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514</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515</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516</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517</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518</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519</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522</v>
      </c>
      <c r="N7" s="565"/>
      <c r="O7" s="383"/>
      <c r="Q7" s="2313"/>
      <c r="R7" s="2313">
        <v>1</v>
      </c>
      <c r="S7" s="574"/>
      <c r="T7" s="413"/>
      <c r="U7" s="1392">
        <f>$J7</f>
      </c>
      <c r="V7" s="342" t="s">
        <v>523</v>
      </c>
      <c r="W7" s="356"/>
      <c r="X7" s="2301"/>
      <c r="Y7" s="2302"/>
      <c r="Z7" s="2302"/>
      <c r="AA7" s="2302"/>
      <c r="AB7" s="2302"/>
      <c r="AC7" s="2291"/>
      <c r="AD7" s="2291"/>
      <c r="AE7" s="2291"/>
      <c r="AF7" s="2364"/>
      <c r="AG7" s="2301"/>
      <c r="AH7" s="2302"/>
      <c r="AI7" s="2302"/>
      <c r="AJ7" s="2302"/>
      <c r="AK7" s="2302"/>
      <c r="AL7" s="2302"/>
      <c r="AM7" s="2302"/>
      <c r="AN7" s="2302"/>
      <c r="AO7" s="2302"/>
      <c r="AP7" s="2303"/>
      <c r="AQ7" s="1314" t="s">
        <v>524</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525</v>
      </c>
      <c r="N8" s="565"/>
      <c r="O8" s="383"/>
      <c r="P8" s="383"/>
      <c r="Q8" s="2313"/>
      <c r="R8" s="2313"/>
      <c r="S8" s="2313">
        <v>1</v>
      </c>
      <c r="T8" s="413"/>
      <c r="U8" s="1392">
        <f>$K8</f>
      </c>
      <c r="V8" s="1403"/>
      <c r="W8" s="356"/>
      <c r="X8" s="807"/>
      <c r="Y8" s="807"/>
      <c r="Z8" s="807"/>
      <c r="AA8" s="807"/>
      <c r="AB8" s="1461"/>
      <c r="AC8" s="2321"/>
      <c r="AD8" s="2163" t="s">
        <v>63</v>
      </c>
      <c r="AE8" s="2321"/>
      <c r="AF8" s="2163" t="s">
        <v>63</v>
      </c>
      <c r="AG8" s="1463"/>
      <c r="AH8" s="807"/>
      <c r="AI8" s="807"/>
      <c r="AJ8" s="807"/>
      <c r="AK8" s="1313"/>
      <c r="AL8" s="2321"/>
      <c r="AM8" s="2163" t="s">
        <v>63</v>
      </c>
      <c r="AN8" s="2321"/>
      <c r="AO8" s="2163" t="s">
        <v>63</v>
      </c>
      <c r="AP8" s="381"/>
      <c r="AQ8" s="1363" t="s">
        <v>565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566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567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527</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528</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530</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315</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368</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63</v>
      </c>
      <c r="AN19" s="2323"/>
      <c r="AO19" s="2324" t="s">
        <v>63</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531</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532</v>
      </c>
      <c r="Q26" s="1418"/>
      <c r="R26" s="1427"/>
      <c r="S26" s="1427"/>
      <c r="T26" s="1427"/>
      <c r="U26" s="785"/>
      <c r="V26" s="1216" t="s">
        <v>533</v>
      </c>
      <c r="AD26" s="242" t="s">
        <v>534</v>
      </c>
      <c r="AF26" s="242" t="s">
        <v>535</v>
      </c>
      <c r="AG26" s="1216" t="s">
        <v>533</v>
      </c>
      <c r="AM26" s="242" t="s">
        <v>536</v>
      </c>
      <c r="AO26" s="242" t="s">
        <v>535</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КГУП "Примтеплоэнерго"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82"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Агенство по тарифам Приморского края</v>
      </c>
      <c r="Y33" s="2307"/>
      <c r="Z33" s="2307"/>
      <c r="AA33" s="2307"/>
      <c r="AB33" s="2307"/>
      <c r="AC33" s="2307"/>
      <c r="AD33" s="2307"/>
      <c r="AE33" s="2307"/>
      <c r="AF33" s="382"/>
      <c r="AG33" s="2307" t="str">
        <f>IF(TITLE_NAME_OR_PR_CHANGE="",IF(TITLE_NAME_OR_PR="","",TITLE_NAME_OR_PR),TITLE_NAME_OR_PR_CHANGE)</f>
        <v>Агенство по тарифам Приморского края</v>
      </c>
      <c r="AH33" s="2307"/>
      <c r="AI33" s="2307"/>
      <c r="AJ33" s="2307"/>
      <c r="AK33" s="2307"/>
      <c r="AL33" s="2307"/>
      <c r="AM33" s="2307"/>
      <c r="AN33" s="2307"/>
      <c r="AO33" s="382"/>
      <c r="AP33" s="382"/>
      <c r="AQ33" s="336"/>
      <c r="AR33" s="424"/>
      <c r="AS33" s="424"/>
      <c r="AT33" s="424"/>
      <c r="AU33" s="424"/>
      <c r="AV33" s="424"/>
      <c r="AW33" s="474">
        <v>0</v>
      </c>
    </row>
    <row s="2982" customFormat="1" customHeight="1" ht="18.75">
      <c r="A34" s="1304"/>
      <c r="B34" s="1304"/>
      <c r="C34" s="1304"/>
      <c r="D34" s="1304"/>
      <c r="E34" s="1304"/>
      <c r="F34" s="1304"/>
      <c r="G34" s="1304"/>
      <c r="H34" s="1304"/>
      <c r="I34" s="1304"/>
      <c r="J34" s="1304"/>
      <c r="K34" s="1304"/>
      <c r="L34" s="1304"/>
      <c r="M34" s="1436"/>
      <c r="N34" s="1304"/>
      <c r="O34" s="1304"/>
      <c r="P34" s="1304"/>
      <c r="U34" s="2306" t="s">
        <v>537</v>
      </c>
      <c r="V34" s="2306"/>
      <c r="W34" s="1428"/>
      <c r="X34" s="2320" t="str">
        <f>IF(TITLE_DATE_PR_CHANGE="",IF(TITLE_DATE_PR="","",TITLE_DATE_PR),TITLE_DATE_PR_CHANGE)</f>
        <v>45645</v>
      </c>
      <c r="Y34" s="2320"/>
      <c r="Z34" s="2320"/>
      <c r="AA34" s="2320"/>
      <c r="AB34" s="2320"/>
      <c r="AC34" s="2320"/>
      <c r="AD34" s="2320"/>
      <c r="AE34" s="2320"/>
      <c r="AF34" s="382"/>
      <c r="AG34" s="2320" t="str">
        <f>IF(TITLE_DATE_PR_CHANGE="",IF(TITLE_DATE_PR="","",TITLE_DATE_PR),TITLE_DATE_PR_CHANGE)</f>
        <v>45645</v>
      </c>
      <c r="AH34" s="2320"/>
      <c r="AI34" s="2320"/>
      <c r="AJ34" s="2320"/>
      <c r="AK34" s="2320"/>
      <c r="AL34" s="2320"/>
      <c r="AM34" s="2320"/>
      <c r="AN34" s="2320"/>
      <c r="AO34" s="382"/>
      <c r="AP34" s="382"/>
      <c r="AQ34" s="336"/>
      <c r="AR34" s="424"/>
      <c r="AS34" s="424"/>
      <c r="AT34" s="424"/>
      <c r="AU34" s="424"/>
      <c r="AV34" s="424"/>
      <c r="AW34" s="474">
        <v>0</v>
      </c>
    </row>
    <row s="2982" customFormat="1" customHeight="1" ht="18.75">
      <c r="A35" s="1304"/>
      <c r="B35" s="1304"/>
      <c r="C35" s="1304"/>
      <c r="D35" s="1304"/>
      <c r="E35" s="1304"/>
      <c r="F35" s="1304"/>
      <c r="G35" s="1304"/>
      <c r="H35" s="1304"/>
      <c r="I35" s="1304"/>
      <c r="J35" s="1304"/>
      <c r="K35" s="1304"/>
      <c r="L35" s="1304"/>
      <c r="M35" s="1436"/>
      <c r="N35" s="1304"/>
      <c r="O35" s="1304"/>
      <c r="P35" s="1304"/>
      <c r="U35" s="2306" t="s">
        <v>538</v>
      </c>
      <c r="V35" s="2306"/>
      <c r="W35" s="1428"/>
      <c r="X35" s="2307" t="str">
        <f>IF(TITLE_NUMBER_PR_CHANGE="",IF(TITLE_NUMBER_PR="","",TITLE_NUMBER_PR),TITLE_NUMBER_PR_CHANGE)</f>
        <v>59/4</v>
      </c>
      <c r="Y35" s="2307"/>
      <c r="Z35" s="2307"/>
      <c r="AA35" s="2307"/>
      <c r="AB35" s="2307"/>
      <c r="AC35" s="2307"/>
      <c r="AD35" s="2307"/>
      <c r="AE35" s="2307"/>
      <c r="AF35" s="382"/>
      <c r="AG35" s="2307" t="str">
        <f>IF(TITLE_NUMBER_PR_CHANGE="",IF(TITLE_NUMBER_PR="","",TITLE_NUMBER_PR),TITLE_NUMBER_PR_CHANGE)</f>
        <v>59/4</v>
      </c>
      <c r="AH35" s="2307"/>
      <c r="AI35" s="2307"/>
      <c r="AJ35" s="2307"/>
      <c r="AK35" s="2307"/>
      <c r="AL35" s="2307"/>
      <c r="AM35" s="2307"/>
      <c r="AN35" s="2307"/>
      <c r="AO35" s="382"/>
      <c r="AP35" s="382"/>
      <c r="AQ35" s="336"/>
      <c r="AR35" s="424"/>
      <c r="AS35" s="424"/>
      <c r="AT35" s="424"/>
      <c r="AU35" s="424"/>
      <c r="AV35" s="424"/>
      <c r="AW35" s="474">
        <v>0</v>
      </c>
    </row>
    <row s="2982"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http://pravo.gov.ru</v>
      </c>
      <c r="Y36" s="2307"/>
      <c r="Z36" s="2307"/>
      <c r="AA36" s="2307"/>
      <c r="AB36" s="2307"/>
      <c r="AC36" s="2307"/>
      <c r="AD36" s="2307"/>
      <c r="AE36" s="2307"/>
      <c r="AF36" s="382"/>
      <c r="AG36" s="2307" t="str">
        <f>IF(TITLE_IST_PUB_CHANGE="",IF(TITLE_IST_PUB="","",TITLE_IST_PUB),TITLE_IST_PUB_CHANGE)</f>
        <v>http://pravo.gov.ru</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82" customFormat="1" customHeight="1" ht="18.75" hidden="1">
      <c r="A38" s="1304"/>
      <c r="B38" s="1304"/>
      <c r="C38" s="1304"/>
      <c r="D38" s="1304"/>
      <c r="E38" s="1304"/>
      <c r="F38" s="1304"/>
      <c r="G38" s="1304"/>
      <c r="H38" s="1304"/>
      <c r="I38" s="1304"/>
      <c r="J38" s="1304"/>
      <c r="K38" s="1304"/>
      <c r="L38" s="1304"/>
      <c r="M38" s="1436"/>
      <c r="N38" s="1304"/>
      <c r="O38" s="1304"/>
      <c r="P38" s="1304"/>
      <c r="U38" s="2306" t="s">
        <v>539</v>
      </c>
      <c r="V38" s="2306"/>
      <c r="W38" s="1428"/>
      <c r="X38" s="2320" t="str">
        <f>IF(TITLE_DATE_PR_CHANGE="",IF(TITLE_DATE_PR="","",TITLE_DATE_PR),TITLE_DATE_PR_CHANGE)</f>
        <v>45645</v>
      </c>
      <c r="Y38" s="2320"/>
      <c r="Z38" s="2320"/>
      <c r="AA38" s="2320"/>
      <c r="AB38" s="2320"/>
      <c r="AC38" s="2320"/>
      <c r="AD38" s="2320"/>
      <c r="AE38" s="2320"/>
      <c r="AF38" s="382"/>
      <c r="AG38" s="2320" t="str">
        <f>IF(TITLE_DATE_PR_CHANGE="",IF(TITLE_DATE_PR="","",TITLE_DATE_PR),TITLE_DATE_PR_CHANGE)</f>
        <v>45645</v>
      </c>
      <c r="AH38" s="2320"/>
      <c r="AI38" s="2320"/>
      <c r="AJ38" s="2320"/>
      <c r="AK38" s="2320"/>
      <c r="AL38" s="2320"/>
      <c r="AM38" s="2320"/>
      <c r="AN38" s="2320"/>
      <c r="AO38" s="382"/>
      <c r="AP38" s="382"/>
      <c r="AQ38" s="336"/>
      <c r="AR38" s="424"/>
      <c r="AS38" s="424"/>
      <c r="AT38" s="424"/>
      <c r="AU38" s="424"/>
      <c r="AV38" s="424"/>
      <c r="AW38" s="474">
        <v>0</v>
      </c>
    </row>
    <row s="2982" customFormat="1" customHeight="1" ht="18.75" hidden="1">
      <c r="A39" s="1304"/>
      <c r="B39" s="1304"/>
      <c r="C39" s="1304"/>
      <c r="D39" s="1304"/>
      <c r="E39" s="1304"/>
      <c r="F39" s="1304"/>
      <c r="G39" s="1304"/>
      <c r="H39" s="1304"/>
      <c r="I39" s="1304"/>
      <c r="J39" s="1304"/>
      <c r="K39" s="1304"/>
      <c r="L39" s="1304"/>
      <c r="M39" s="1436"/>
      <c r="N39" s="1304"/>
      <c r="O39" s="1304"/>
      <c r="P39" s="1304"/>
      <c r="U39" s="2306" t="s">
        <v>540</v>
      </c>
      <c r="V39" s="2306"/>
      <c r="W39" s="1428"/>
      <c r="X39" s="2307" t="str">
        <f>IF(TITLE_NUMBER_PR_CHANGE="",IF(TITLE_NUMBER_PR="","",TITLE_NUMBER_PR),TITLE_NUMBER_PR_CHANGE)</f>
        <v>59/4</v>
      </c>
      <c r="Y39" s="2307"/>
      <c r="Z39" s="2307"/>
      <c r="AA39" s="2307"/>
      <c r="AB39" s="2307"/>
      <c r="AC39" s="2307"/>
      <c r="AD39" s="2307"/>
      <c r="AE39" s="2307"/>
      <c r="AF39" s="382"/>
      <c r="AG39" s="2307" t="str">
        <f>IF(TITLE_NUMBER_PR_CHANGE="",IF(TITLE_NUMBER_PR="","",TITLE_NUMBER_PR),TITLE_NUMBER_PR_CHANGE)</f>
        <v>59/4</v>
      </c>
      <c r="AH39" s="2307"/>
      <c r="AI39" s="2307"/>
      <c r="AJ39" s="2307"/>
      <c r="AK39" s="2307"/>
      <c r="AL39" s="2307"/>
      <c r="AM39" s="2307"/>
      <c r="AN39" s="2307"/>
      <c r="AO39" s="382"/>
      <c r="AP39" s="382"/>
      <c r="AQ39" s="336"/>
      <c r="AR39" s="424"/>
      <c r="AS39" s="424"/>
      <c r="AT39" s="424"/>
      <c r="AU39" s="424"/>
      <c r="AV39" s="424"/>
      <c r="AW39" s="474">
        <v>0</v>
      </c>
    </row>
    <row s="298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541</v>
      </c>
      <c r="AG40" s="382"/>
      <c r="AH40" s="382"/>
      <c r="AI40" s="382"/>
      <c r="AJ40" s="382"/>
      <c r="AK40" s="382"/>
      <c r="AL40" s="382"/>
      <c r="AM40" s="382"/>
      <c r="AN40" s="382"/>
      <c r="AO40" s="334" t="s">
        <v>541</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416</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417</v>
      </c>
      <c r="AW42" s="1211">
        <v>14</v>
      </c>
    </row>
    <row customHeight="1" ht="14.699999999999998">
      <c r="R43" s="432"/>
      <c r="S43" s="432"/>
      <c r="T43" s="432"/>
      <c r="U43" s="2329" t="s">
        <v>90</v>
      </c>
      <c r="V43" s="2265" t="s">
        <v>542</v>
      </c>
      <c r="W43" s="357"/>
      <c r="X43" s="2330" t="s">
        <v>543</v>
      </c>
      <c r="Y43" s="2347"/>
      <c r="Z43" s="2347"/>
      <c r="AA43" s="2347"/>
      <c r="AB43" s="2347"/>
      <c r="AC43" s="2331"/>
      <c r="AD43" s="2331"/>
      <c r="AE43" s="2332"/>
      <c r="AF43" s="2333" t="s">
        <v>544</v>
      </c>
      <c r="AG43" s="2330" t="s">
        <v>543</v>
      </c>
      <c r="AH43" s="2347"/>
      <c r="AI43" s="2347"/>
      <c r="AJ43" s="2347"/>
      <c r="AK43" s="2347"/>
      <c r="AL43" s="2331"/>
      <c r="AM43" s="2331"/>
      <c r="AN43" s="2332"/>
      <c r="AO43" s="2333" t="s">
        <v>545</v>
      </c>
      <c r="AP43" s="2336" t="s">
        <v>546</v>
      </c>
      <c r="AQ43" s="2183"/>
      <c r="AW43" s="1211">
        <v>14</v>
      </c>
    </row>
    <row customHeight="1" ht="35.699999999999996">
      <c r="R44" s="432"/>
      <c r="S44" s="432"/>
      <c r="T44" s="432"/>
      <c r="U44" s="2329"/>
      <c r="V44" s="2265"/>
      <c r="W44" s="1087"/>
      <c r="X44" s="2350" t="s">
        <v>568</v>
      </c>
      <c r="Y44" s="2368" t="s">
        <v>569</v>
      </c>
      <c r="Z44" s="2368"/>
      <c r="AA44" s="2368"/>
      <c r="AB44" s="2368"/>
      <c r="AC44" s="2350" t="s">
        <v>550</v>
      </c>
      <c r="AD44" s="2667"/>
      <c r="AE44" s="2370"/>
      <c r="AF44" s="2334"/>
      <c r="AG44" s="2350" t="s">
        <v>568</v>
      </c>
      <c r="AH44" s="2368" t="s">
        <v>569</v>
      </c>
      <c r="AI44" s="2368"/>
      <c r="AJ44" s="2368"/>
      <c r="AK44" s="2368"/>
      <c r="AL44" s="2350" t="s">
        <v>550</v>
      </c>
      <c r="AM44" s="2667"/>
      <c r="AN44" s="2370"/>
      <c r="AO44" s="2334"/>
      <c r="AP44" s="2337"/>
      <c r="AQ44" s="2183"/>
      <c r="AW44" s="1211">
        <v>34</v>
      </c>
    </row>
    <row customHeight="1" ht="14.699999999999998">
      <c r="R45" s="432"/>
      <c r="S45" s="432"/>
      <c r="T45" s="432"/>
      <c r="U45" s="2329"/>
      <c r="V45" s="2265"/>
      <c r="W45" s="1087"/>
      <c r="X45" s="2381"/>
      <c r="Y45" s="2373" t="s">
        <v>570</v>
      </c>
      <c r="Z45" s="2326" t="s">
        <v>571</v>
      </c>
      <c r="AA45" s="2376"/>
      <c r="AB45" s="2327"/>
      <c r="AC45" s="2351"/>
      <c r="AD45" s="2668"/>
      <c r="AE45" s="2372"/>
      <c r="AF45" s="2334"/>
      <c r="AG45" s="2381"/>
      <c r="AH45" s="2373" t="s">
        <v>570</v>
      </c>
      <c r="AI45" s="2326" t="s">
        <v>571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572</v>
      </c>
      <c r="AA46" s="2326" t="s">
        <v>573</v>
      </c>
      <c r="AB46" s="2327"/>
      <c r="AC46" s="2373" t="s">
        <v>560</v>
      </c>
      <c r="AD46" s="2377" t="s">
        <v>561</v>
      </c>
      <c r="AE46" s="2378"/>
      <c r="AF46" s="2334"/>
      <c r="AG46" s="2381"/>
      <c r="AH46" s="2374"/>
      <c r="AI46" s="2373" t="s">
        <v>572</v>
      </c>
      <c r="AJ46" s="2326" t="s">
        <v>573</v>
      </c>
      <c r="AK46" s="2327"/>
      <c r="AL46" s="2373" t="s">
        <v>560</v>
      </c>
      <c r="AM46" s="2377" t="s">
        <v>561</v>
      </c>
      <c r="AN46" s="2378"/>
      <c r="AO46" s="2334"/>
      <c r="AP46" s="2337"/>
      <c r="AQ46" s="2183"/>
      <c r="AW46" s="1211">
        <v>26</v>
      </c>
    </row>
    <row customHeight="1" ht="65.25">
      <c r="A47" s="1315"/>
      <c r="B47" s="1315" t="s">
        <v>202</v>
      </c>
      <c r="C47" s="1315" t="s">
        <v>203</v>
      </c>
      <c r="D47" s="1315" t="s">
        <v>204</v>
      </c>
      <c r="E47" s="1366" t="s">
        <v>551</v>
      </c>
      <c r="F47" s="1366" t="s">
        <v>552</v>
      </c>
      <c r="G47" s="1366" t="s">
        <v>553</v>
      </c>
      <c r="H47" s="1366" t="s">
        <v>554</v>
      </c>
      <c r="I47" s="1366" t="s">
        <v>555</v>
      </c>
      <c r="J47" s="1366" t="s">
        <v>556</v>
      </c>
      <c r="K47" s="1366" t="s">
        <v>557</v>
      </c>
      <c r="L47" s="1366" t="s">
        <v>574</v>
      </c>
      <c r="M47" s="1366" t="s">
        <v>532</v>
      </c>
      <c r="R47" s="432"/>
      <c r="S47" s="432"/>
      <c r="T47" s="432"/>
      <c r="U47" s="2329"/>
      <c r="V47" s="2265"/>
      <c r="W47" s="358"/>
      <c r="X47" s="2351"/>
      <c r="Y47" s="2375"/>
      <c r="Z47" s="2375"/>
      <c r="AA47" s="1278" t="s">
        <v>575</v>
      </c>
      <c r="AB47" s="1278" t="s">
        <v>576</v>
      </c>
      <c r="AC47" s="2375"/>
      <c r="AD47" s="2379"/>
      <c r="AE47" s="2380"/>
      <c r="AF47" s="2335"/>
      <c r="AG47" s="2351"/>
      <c r="AH47" s="2375"/>
      <c r="AI47" s="2375"/>
      <c r="AJ47" s="1278" t="s">
        <v>575</v>
      </c>
      <c r="AK47" s="1278" t="s">
        <v>576</v>
      </c>
      <c r="AL47" s="2375"/>
      <c r="AM47" s="2379"/>
      <c r="AN47" s="2380"/>
      <c r="AO47" s="2335"/>
      <c r="AP47" s="2338"/>
      <c r="AQ47" s="2183"/>
      <c r="AW47" s="1211">
        <v>62</v>
      </c>
    </row>
    <row s="3438"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179</v>
      </c>
      <c r="V48" s="1311" t="s">
        <v>105</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235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190</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235</v>
      </c>
      <c r="B50" s="1323" t="s">
        <v>236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513</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514</v>
      </c>
      <c r="AS50" s="556"/>
      <c r="AT50" s="556" t="str">
        <f>IF(V50="","",V50)</f>
        <v>Территория действия тарифа</v>
      </c>
      <c r="AU50" s="556"/>
      <c r="AV50" s="556"/>
      <c r="AW50" s="1211">
        <v>21</v>
      </c>
    </row>
    <row customHeight="1" ht="24">
      <c r="A51" s="1323" t="s">
        <v>235</v>
      </c>
      <c r="B51" s="1323" t="s">
        <v>236</v>
      </c>
      <c r="C51" s="1323" t="s">
        <v>237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515</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516</v>
      </c>
      <c r="AS51" s="556"/>
      <c r="AT51" s="556" t="str">
        <f>IF(V51="","",V51)</f>
        <v>Наименование системы теплоснабжения </v>
      </c>
      <c r="AU51" s="556"/>
      <c r="AV51" s="556"/>
      <c r="AW51" s="1211">
        <v>23</v>
      </c>
    </row>
    <row customHeight="1" ht="22.049999999999997">
      <c r="A52" s="1323" t="s">
        <v>235</v>
      </c>
      <c r="B52" s="1323" t="s">
        <v>236</v>
      </c>
      <c r="C52" s="1323" t="s">
        <v>237</v>
      </c>
      <c r="D52" s="1323" t="s">
        <v>238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517</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518</v>
      </c>
      <c r="AS52" s="556"/>
      <c r="AT52" s="556" t="str">
        <f>IF(V52="","",V52)</f>
        <v>Источник тепловой энергии  </v>
      </c>
      <c r="AU52" s="556"/>
      <c r="AV52" s="556"/>
      <c r="AW52" s="1211">
        <v>21</v>
      </c>
    </row>
    <row s="2850" customFormat="1" customHeight="1" ht="0">
      <c r="A53" s="1431" t="s">
        <v>235</v>
      </c>
      <c r="B53" s="1431" t="s">
        <v>236</v>
      </c>
      <c r="C53" s="1431" t="s">
        <v>237</v>
      </c>
      <c r="D53" s="1431" t="s">
        <v>238</v>
      </c>
      <c r="E53" s="2346"/>
      <c r="F53" s="2346"/>
      <c r="G53" s="2346"/>
      <c r="H53" s="2367"/>
      <c r="I53" s="2183" t="str">
        <f>U52&amp;".1"</f>
        <v>....1</v>
      </c>
      <c r="J53" s="1431"/>
      <c r="K53" s="1431"/>
      <c r="L53" s="1431"/>
      <c r="M53" s="1437" t="s">
        <v>519</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235</v>
      </c>
      <c r="B54" s="1323" t="s">
        <v>236</v>
      </c>
      <c r="C54" s="1323" t="s">
        <v>237</v>
      </c>
      <c r="D54" s="1323" t="s">
        <v>238</v>
      </c>
      <c r="E54" s="2346"/>
      <c r="F54" s="2346"/>
      <c r="G54" s="2346"/>
      <c r="H54" s="2367"/>
      <c r="I54" s="2157"/>
      <c r="J54" s="2183" t="str">
        <f>I53&amp;".1"</f>
        <v>....1.1</v>
      </c>
      <c r="K54" s="1323"/>
      <c r="L54" s="1323"/>
      <c r="M54" s="1366" t="s">
        <v>522</v>
      </c>
      <c r="Q54" s="2313"/>
      <c r="R54" s="2313">
        <v>1</v>
      </c>
      <c r="S54" s="574"/>
      <c r="T54" s="413"/>
      <c r="U54" s="1392" t="str">
        <f>$J54</f>
        <v>....1.1</v>
      </c>
      <c r="V54" s="342" t="s">
        <v>523</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524</v>
      </c>
      <c r="AS54" s="556"/>
      <c r="AT54" s="556" t="str">
        <f>IF(V54="","",V54)</f>
        <v>Группа потребителей</v>
      </c>
      <c r="AU54" s="556"/>
      <c r="AV54" s="556"/>
      <c r="AW54" s="1211">
        <v>21</v>
      </c>
    </row>
    <row customHeight="1" ht="22.049999999999997">
      <c r="A55" s="1323" t="s">
        <v>235</v>
      </c>
      <c r="B55" s="1323" t="s">
        <v>236</v>
      </c>
      <c r="C55" s="1323" t="s">
        <v>237</v>
      </c>
      <c r="D55" s="1323" t="s">
        <v>238</v>
      </c>
      <c r="E55" s="2346"/>
      <c r="F55" s="2346"/>
      <c r="G55" s="2346"/>
      <c r="H55" s="2367"/>
      <c r="I55" s="2157"/>
      <c r="J55" s="2157"/>
      <c r="K55" s="2183" t="str">
        <f>J54&amp;".1"</f>
        <v>....1.1.1</v>
      </c>
      <c r="L55" s="195"/>
      <c r="M55" s="1366" t="s">
        <v>525</v>
      </c>
      <c r="Q55" s="2313"/>
      <c r="R55" s="2313"/>
      <c r="S55" s="574">
        <v>1</v>
      </c>
      <c r="T55" s="413"/>
      <c r="U55" s="1392" t="str">
        <f>$K55</f>
        <v>....1.1.1</v>
      </c>
      <c r="V55" s="1403"/>
      <c r="W55" s="356"/>
      <c r="X55" s="807"/>
      <c r="Y55" s="807"/>
      <c r="Z55" s="807"/>
      <c r="AA55" s="807"/>
      <c r="AB55" s="1461"/>
      <c r="AC55" s="2321"/>
      <c r="AD55" s="2163" t="s">
        <v>63</v>
      </c>
      <c r="AE55" s="2321"/>
      <c r="AF55" s="2163" t="s">
        <v>63</v>
      </c>
      <c r="AG55" s="1463"/>
      <c r="AH55" s="807"/>
      <c r="AI55" s="807"/>
      <c r="AJ55" s="807"/>
      <c r="AK55" s="1313"/>
      <c r="AL55" s="2321"/>
      <c r="AM55" s="2163" t="s">
        <v>63</v>
      </c>
      <c r="AN55" s="2321"/>
      <c r="AO55" s="2163" t="s">
        <v>63</v>
      </c>
      <c r="AP55" s="1404"/>
      <c r="AQ55" s="1363" t="s">
        <v>565</v>
      </c>
      <c r="AR55" s="567">
        <f>STRCHECKDATE(X57:AP57)</f>
      </c>
      <c r="AS55" s="556"/>
      <c r="AT55" s="556" t="str">
        <f>IF(V55="","",V55)</f>
        <v/>
      </c>
      <c r="AU55" s="556"/>
      <c r="AV55" s="556"/>
      <c r="AW55" s="1211">
        <v>21</v>
      </c>
    </row>
    <row customHeight="1" ht="11.549999999999999">
      <c r="A56" s="1323" t="s">
        <v>235</v>
      </c>
      <c r="B56" s="1323" t="s">
        <v>236</v>
      </c>
      <c r="C56" s="1323" t="s">
        <v>237</v>
      </c>
      <c r="D56" s="1323" t="s">
        <v>238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566</v>
      </c>
      <c r="AR56" s="567">
        <f>STRCHECKDATE(X58:AP58)</f>
      </c>
      <c r="AS56" s="556"/>
      <c r="AT56" s="556" t="str">
        <f>IF(V56="","",V56)</f>
        <v/>
      </c>
      <c r="AU56" s="556"/>
      <c r="AV56" s="556"/>
      <c r="AW56" s="1211">
        <v>11</v>
      </c>
    </row>
    <row customHeight="1" ht="0">
      <c r="A57" s="1323" t="s">
        <v>235</v>
      </c>
      <c r="B57" s="1323" t="s">
        <v>236</v>
      </c>
      <c r="C57" s="1323" t="s">
        <v>237</v>
      </c>
      <c r="D57" s="1323" t="s">
        <v>238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235</v>
      </c>
      <c r="B58" s="1323" t="s">
        <v>236</v>
      </c>
      <c r="C58" s="1323" t="s">
        <v>237</v>
      </c>
      <c r="D58" s="1323" t="s">
        <v>238</v>
      </c>
      <c r="E58" s="2346"/>
      <c r="F58" s="2346"/>
      <c r="G58" s="2346"/>
      <c r="H58" s="2367"/>
      <c r="I58" s="2157"/>
      <c r="J58" s="2157"/>
      <c r="K58" s="2183"/>
      <c r="L58" s="1323"/>
      <c r="M58" s="1366"/>
      <c r="Q58" s="2313"/>
      <c r="R58" s="2313"/>
      <c r="S58" s="1387"/>
      <c r="T58" s="412"/>
      <c r="U58" s="1334"/>
      <c r="V58" s="344" t="s">
        <v>567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235</v>
      </c>
      <c r="B59" s="1323" t="s">
        <v>236</v>
      </c>
      <c r="C59" s="1323" t="s">
        <v>237</v>
      </c>
      <c r="D59" s="1323" t="s">
        <v>238</v>
      </c>
      <c r="E59" s="2346"/>
      <c r="F59" s="2346"/>
      <c r="G59" s="2346"/>
      <c r="H59" s="2367"/>
      <c r="I59" s="2157"/>
      <c r="J59" s="2183"/>
      <c r="K59" s="1323"/>
      <c r="L59" s="1323"/>
      <c r="M59" s="1366"/>
      <c r="Q59" s="2313"/>
      <c r="R59" s="2313"/>
      <c r="S59" s="1387"/>
      <c r="T59" s="412"/>
      <c r="U59" s="1334"/>
      <c r="V59" s="343" t="s">
        <v>527</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235</v>
      </c>
      <c r="B60" s="1323" t="s">
        <v>236</v>
      </c>
      <c r="C60" s="1323" t="s">
        <v>237</v>
      </c>
      <c r="D60" s="1323" t="s">
        <v>238</v>
      </c>
      <c r="E60" s="2346"/>
      <c r="F60" s="2346"/>
      <c r="G60" s="2346"/>
      <c r="H60" s="2367"/>
      <c r="I60" s="2183"/>
      <c r="J60" s="1323"/>
      <c r="K60" s="1323"/>
      <c r="L60" s="1323"/>
      <c r="M60" s="1366"/>
      <c r="Q60" s="2313"/>
      <c r="R60" s="1387"/>
      <c r="S60" s="1387"/>
      <c r="T60" s="412"/>
      <c r="U60" s="1334"/>
      <c r="V60" s="421" t="s">
        <v>528</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235</v>
      </c>
      <c r="B61" s="1323" t="s">
        <v>236</v>
      </c>
      <c r="C61" s="1323" t="s">
        <v>237</v>
      </c>
      <c r="D61" s="1323" t="s">
        <v>238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235</v>
      </c>
      <c r="B62" s="1431" t="s">
        <v>236</v>
      </c>
      <c r="C62" s="1431" t="s">
        <v>237</v>
      </c>
      <c r="D62" s="1430"/>
      <c r="E62" s="2346"/>
      <c r="F62" s="2346"/>
      <c r="G62" s="2345"/>
      <c r="H62" s="1430"/>
      <c r="I62" s="1430"/>
      <c r="J62" s="1430"/>
      <c r="K62" s="1430"/>
      <c r="L62" s="1430"/>
      <c r="M62" s="1433"/>
      <c r="N62" s="1434"/>
      <c r="O62" s="1434"/>
      <c r="P62" s="407"/>
      <c r="Q62" s="1372"/>
      <c r="R62" s="1373"/>
      <c r="S62" s="1372"/>
      <c r="T62" s="1372"/>
      <c r="U62" s="1378"/>
      <c r="V62" s="1381" t="s">
        <v>530</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235</v>
      </c>
      <c r="B63" s="1431" t="s">
        <v>236</v>
      </c>
      <c r="C63" s="1430"/>
      <c r="D63" s="1430"/>
      <c r="E63" s="2346"/>
      <c r="F63" s="2345"/>
      <c r="G63" s="1430"/>
      <c r="H63" s="1430"/>
      <c r="I63" s="1430"/>
      <c r="J63" s="1430"/>
      <c r="K63" s="1430"/>
      <c r="L63" s="1430"/>
      <c r="M63" s="1433"/>
      <c r="N63" s="1435"/>
      <c r="O63" s="1435"/>
      <c r="P63" s="407"/>
      <c r="Q63" s="1372"/>
      <c r="R63" s="1373"/>
      <c r="S63" s="1372"/>
      <c r="T63" s="1372"/>
      <c r="U63" s="1378"/>
      <c r="V63" s="1381" t="s">
        <v>315</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235</v>
      </c>
      <c r="B64" s="1431"/>
      <c r="C64" s="1431"/>
      <c r="D64" s="1431"/>
      <c r="E64" s="2345"/>
      <c r="F64" s="1431"/>
      <c r="G64" s="1431"/>
      <c r="H64" s="1431"/>
      <c r="I64" s="1431"/>
      <c r="J64" s="1431"/>
      <c r="K64" s="1431"/>
      <c r="L64" s="1431"/>
      <c r="M64" s="1437"/>
      <c r="N64" s="1435"/>
      <c r="O64" s="1435"/>
      <c r="P64" s="407"/>
      <c r="Q64" s="436"/>
      <c r="R64" s="1400"/>
      <c r="S64" s="436"/>
      <c r="T64" s="436"/>
      <c r="U64" s="1378"/>
      <c r="V64" s="1381" t="s">
        <v>368</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369</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84</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83668-AE9C-33A6-190F-607BF4326C8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5" width="19.140625" hidden="1" customWidth="1"/>
    <col min="13" max="14" style="2792" width="12.28125" hidden="1" customWidth="1"/>
    <col min="15" max="15" style="2792" width="23.421875" hidden="1" customWidth="1"/>
    <col min="16" max="16" style="2792" width="3.00390625" customWidth="1"/>
    <col min="17" max="17" style="3598" width="3.00390625" customWidth="1"/>
    <col min="18" max="18" style="3673" width="3.00390625" customWidth="1"/>
    <col min="19" max="19" style="367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190</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512</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513</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514</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515</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516</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517</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518</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519</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63</v>
      </c>
      <c r="Z8" s="2321"/>
      <c r="AA8" s="2163" t="s">
        <v>63</v>
      </c>
      <c r="AB8" s="2163" t="s">
        <v>19</v>
      </c>
      <c r="AC8" s="2382"/>
      <c r="AD8" s="2261">
        <v>1</v>
      </c>
      <c r="AE8" s="2383"/>
      <c r="AF8" s="2163" t="s">
        <v>19</v>
      </c>
      <c r="AG8" s="2382"/>
      <c r="AH8" s="2261">
        <v>1</v>
      </c>
      <c r="AI8" s="2383"/>
      <c r="AJ8" s="2163" t="s">
        <v>19</v>
      </c>
      <c r="AK8" s="367"/>
      <c r="AL8" s="1393">
        <v>1</v>
      </c>
      <c r="AM8" s="1454"/>
      <c r="AN8" s="807"/>
      <c r="AO8" s="1313"/>
      <c r="AP8" s="1790"/>
      <c r="AQ8" s="1515" t="s">
        <v>63</v>
      </c>
      <c r="AR8" s="1790"/>
      <c r="AS8" s="1515" t="s">
        <v>63</v>
      </c>
      <c r="AT8" s="1404"/>
      <c r="AU8" s="2309" t="s">
        <v>577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578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579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580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581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530</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315</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368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63</v>
      </c>
      <c r="AR19" s="1792"/>
      <c r="AS19" s="1516" t="s">
        <v>63</v>
      </c>
      <c r="BA19" s="1211">
        <v>0</v>
      </c>
    </row>
    <row customHeight="1" ht="14.25" hidden="1">
      <c r="AV20" s="552"/>
      <c r="AW20" s="552"/>
      <c r="AX20" s="552"/>
      <c r="AY20" s="552"/>
      <c r="AZ20" s="552"/>
      <c r="BA20" s="1211">
        <v>0</v>
      </c>
    </row>
    <row customHeight="1" ht="14.25" hidden="1">
      <c r="O21" s="1423" t="s">
        <v>531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826" customFormat="1" customHeight="1" ht="14.25" hidden="1">
      <c r="M23" s="1564"/>
      <c r="N23" s="1564"/>
      <c r="O23" s="1565" t="s">
        <v>532</v>
      </c>
      <c r="P23" s="1564"/>
      <c r="Q23" s="1566"/>
      <c r="R23" s="1566"/>
      <c r="Y23" s="1563" t="s">
        <v>534</v>
      </c>
      <c r="AA23" s="1563" t="s">
        <v>535</v>
      </c>
      <c r="AB23" s="1563" t="s">
        <v>582</v>
      </c>
      <c r="AE23" s="1563" t="s">
        <v>583</v>
      </c>
      <c r="AF23" s="1563" t="s">
        <v>582</v>
      </c>
      <c r="AI23" s="1563" t="s">
        <v>584</v>
      </c>
      <c r="AJ23" s="1563" t="s">
        <v>582</v>
      </c>
      <c r="AM23" s="1563" t="s">
        <v>585</v>
      </c>
      <c r="AQ23" s="1563" t="s">
        <v>534</v>
      </c>
      <c r="AS23" s="1563" t="s">
        <v>535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КГУП "Примтеплоэнерго"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82"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Агенство по тарифам Приморского края</v>
      </c>
      <c r="W30" s="2307"/>
      <c r="X30" s="2307"/>
      <c r="Y30" s="2307"/>
      <c r="Z30" s="2307"/>
      <c r="AA30" s="382"/>
      <c r="AB30" s="2307" t="str">
        <f>IF(TITLE_NAME_OR_PR_CHANGE="",IF(TITLE_NAME_OR_PR="","",TITLE_NAME_OR_PR),TITLE_NAME_OR_PR_CHANGE)</f>
        <v>Агенство по тарифам Приморского края</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82" customFormat="1" customHeight="1" ht="18.75">
      <c r="A31" s="1424"/>
      <c r="B31" s="1424"/>
      <c r="C31" s="1424"/>
      <c r="D31" s="1424"/>
      <c r="E31" s="1424"/>
      <c r="F31" s="1424"/>
      <c r="G31" s="1424"/>
      <c r="H31" s="1424"/>
      <c r="I31" s="1424"/>
      <c r="J31" s="1424"/>
      <c r="K31" s="1424"/>
      <c r="L31" s="1425"/>
      <c r="M31" s="1424"/>
      <c r="N31" s="1424"/>
      <c r="O31" s="1424"/>
      <c r="P31" s="1424"/>
      <c r="Q31" s="1424"/>
      <c r="S31" s="2306" t="s">
        <v>537</v>
      </c>
      <c r="T31" s="2306"/>
      <c r="U31" s="1428"/>
      <c r="V31" s="2320" t="str">
        <f>IF(TITLE_DATE_PR_CHANGE="",IF(TITLE_DATE_PR="","",TITLE_DATE_PR),TITLE_DATE_PR_CHANGE)</f>
        <v>45645</v>
      </c>
      <c r="W31" s="2320"/>
      <c r="X31" s="2320"/>
      <c r="Y31" s="2320"/>
      <c r="Z31" s="2320"/>
      <c r="AA31" s="382"/>
      <c r="AB31" s="2320" t="str">
        <f>IF(TITLE_DATE_PR_CHANGE="",IF(TITLE_DATE_PR="","",TITLE_DATE_PR),TITLE_DATE_PR_CHANGE)</f>
        <v>45645</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82" customFormat="1" customHeight="1" ht="18.75">
      <c r="A32" s="1424"/>
      <c r="B32" s="1424"/>
      <c r="C32" s="1424"/>
      <c r="D32" s="1424"/>
      <c r="E32" s="1424"/>
      <c r="F32" s="1424"/>
      <c r="G32" s="1424"/>
      <c r="H32" s="1424"/>
      <c r="I32" s="1424"/>
      <c r="J32" s="1424"/>
      <c r="K32" s="1424"/>
      <c r="L32" s="1425"/>
      <c r="M32" s="1424"/>
      <c r="N32" s="1424"/>
      <c r="O32" s="1424"/>
      <c r="P32" s="1424"/>
      <c r="Q32" s="1424"/>
      <c r="S32" s="2306" t="s">
        <v>538</v>
      </c>
      <c r="T32" s="2306"/>
      <c r="U32" s="1428"/>
      <c r="V32" s="2307" t="str">
        <f>IF(TITLE_NUMBER_PR_CHANGE="",IF(TITLE_NUMBER_PR="","",TITLE_NUMBER_PR),TITLE_NUMBER_PR_CHANGE)</f>
        <v>59/4</v>
      </c>
      <c r="W32" s="2307"/>
      <c r="X32" s="2307"/>
      <c r="Y32" s="2307"/>
      <c r="Z32" s="2307"/>
      <c r="AA32" s="382"/>
      <c r="AB32" s="2307" t="str">
        <f>IF(TITLE_NUMBER_PR_CHANGE="",IF(TITLE_NUMBER_PR="","",TITLE_NUMBER_PR),TITLE_NUMBER_PR_CHANGE)</f>
        <v>59/4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82"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http://pravo.gov.ru</v>
      </c>
      <c r="W33" s="2307"/>
      <c r="X33" s="2307"/>
      <c r="Y33" s="2307"/>
      <c r="Z33" s="2307"/>
      <c r="AA33" s="382"/>
      <c r="AB33" s="2307" t="str">
        <f>IF(TITLE_IST_PUB_CHANGE="",IF(TITLE_IST_PUB="","",TITLE_IST_PUB),TITLE_IST_PUB_CHANGE)</f>
        <v>http://pravo.gov.ru</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8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537</v>
      </c>
      <c r="T35" s="2306"/>
      <c r="U35" s="1428"/>
      <c r="V35" s="2320" t="str">
        <f>IF(TITLE_DATE_PR_CHANGE="",IF(TITLE_DATE_PR="","",TITLE_DATE_PR),TITLE_DATE_PR_CHANGE)</f>
        <v>45645</v>
      </c>
      <c r="W35" s="2320"/>
      <c r="X35" s="2320"/>
      <c r="Y35" s="2320"/>
      <c r="Z35" s="2320"/>
      <c r="AA35" s="382"/>
      <c r="AB35" s="2320" t="str">
        <f>IF(TITLE_DATE_PR_CHANGE="",IF(TITLE_DATE_PR="","",TITLE_DATE_PR),TITLE_DATE_PR_CHANGE)</f>
        <v>45645</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8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538</v>
      </c>
      <c r="T36" s="2306"/>
      <c r="U36" s="1428"/>
      <c r="V36" s="2307" t="str">
        <f>IF(TITLE_NUMBER_PR_CHANGE="",IF(TITLE_NUMBER_PR="","",TITLE_NUMBER_PR),TITLE_NUMBER_PR_CHANGE)</f>
        <v>59/4</v>
      </c>
      <c r="W36" s="2307"/>
      <c r="X36" s="2307"/>
      <c r="Y36" s="2307"/>
      <c r="Z36" s="2307"/>
      <c r="AA36" s="382"/>
      <c r="AB36" s="2307" t="str">
        <f>IF(TITLE_NUMBER_PR_CHANGE="",IF(TITLE_NUMBER_PR="","",TITLE_NUMBER_PR),TITLE_NUMBER_PR_CHANGE)</f>
        <v>59/4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8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541</v>
      </c>
      <c r="AB37" s="382"/>
      <c r="AC37" s="382"/>
      <c r="AD37" s="382"/>
      <c r="AE37" s="382"/>
      <c r="AF37" s="382"/>
      <c r="AG37" s="382"/>
      <c r="AH37" s="382"/>
      <c r="AI37" s="382"/>
      <c r="AJ37" s="382"/>
      <c r="AK37" s="382"/>
      <c r="AL37" s="382"/>
      <c r="AM37" s="382"/>
      <c r="AN37" s="382"/>
      <c r="AO37" s="382"/>
      <c r="AP37" s="382"/>
      <c r="AQ37" s="382"/>
      <c r="AR37" s="382"/>
      <c r="AS37" s="334" t="s">
        <v>541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416</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417</v>
      </c>
      <c r="BA39" s="1211">
        <v>14</v>
      </c>
    </row>
    <row customHeight="1" ht="14.699999999999998">
      <c r="Q40" s="347"/>
      <c r="R40" s="432"/>
      <c r="S40" s="2329" t="s">
        <v>90</v>
      </c>
      <c r="T40" s="2265" t="s">
        <v>586</v>
      </c>
      <c r="U40" s="357"/>
      <c r="V40" s="2331"/>
      <c r="W40" s="2331"/>
      <c r="X40" s="2331"/>
      <c r="Y40" s="2331"/>
      <c r="Z40" s="2332"/>
      <c r="AA40" s="2392" t="s">
        <v>544</v>
      </c>
      <c r="AB40" s="2384" t="s">
        <v>587</v>
      </c>
      <c r="AC40" s="2347"/>
      <c r="AD40" s="2347"/>
      <c r="AE40" s="2385"/>
      <c r="AF40" s="2347" t="s">
        <v>588</v>
      </c>
      <c r="AG40" s="2347"/>
      <c r="AH40" s="2347"/>
      <c r="AI40" s="2385"/>
      <c r="AJ40" s="2384" t="s">
        <v>589</v>
      </c>
      <c r="AK40" s="2347"/>
      <c r="AL40" s="2347"/>
      <c r="AM40" s="2385"/>
      <c r="AN40" s="2384" t="s">
        <v>543</v>
      </c>
      <c r="AO40" s="2347"/>
      <c r="AP40" s="2331"/>
      <c r="AQ40" s="2331"/>
      <c r="AR40" s="2332"/>
      <c r="AS40" s="2333" t="s">
        <v>544</v>
      </c>
      <c r="AT40" s="2336" t="s">
        <v>546</v>
      </c>
      <c r="AU40" s="2183"/>
      <c r="BA40" s="1211">
        <v>14</v>
      </c>
    </row>
    <row customHeight="1" ht="35.699999999999996">
      <c r="Q41" s="347"/>
      <c r="R41" s="432"/>
      <c r="S41" s="2329"/>
      <c r="T41" s="2265"/>
      <c r="U41" s="1087"/>
      <c r="V41" s="2183" t="s">
        <v>590</v>
      </c>
      <c r="W41" s="2183"/>
      <c r="X41" s="2350" t="s">
        <v>550</v>
      </c>
      <c r="Y41" s="2369"/>
      <c r="Z41" s="2370"/>
      <c r="AA41" s="2393"/>
      <c r="AB41" s="2386"/>
      <c r="AC41" s="2387"/>
      <c r="AD41" s="2387"/>
      <c r="AE41" s="2388"/>
      <c r="AF41" s="2387"/>
      <c r="AG41" s="2387"/>
      <c r="AH41" s="2387"/>
      <c r="AI41" s="2388"/>
      <c r="AJ41" s="2386"/>
      <c r="AK41" s="2387"/>
      <c r="AL41" s="2387"/>
      <c r="AM41" s="2387"/>
      <c r="AN41" s="2183" t="s">
        <v>590</v>
      </c>
      <c r="AO41" s="2183"/>
      <c r="AP41" s="2369" t="s">
        <v>550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202</v>
      </c>
      <c r="C43" s="1426" t="s">
        <v>203</v>
      </c>
      <c r="D43" s="1426" t="s">
        <v>204</v>
      </c>
      <c r="E43" s="1420" t="s">
        <v>551</v>
      </c>
      <c r="F43" s="1420" t="s">
        <v>552</v>
      </c>
      <c r="G43" s="1420" t="s">
        <v>553</v>
      </c>
      <c r="H43" s="1420" t="s">
        <v>554</v>
      </c>
      <c r="I43" s="1420" t="s">
        <v>555</v>
      </c>
      <c r="J43" s="1420" t="s">
        <v>556</v>
      </c>
      <c r="K43" s="1420" t="s">
        <v>557</v>
      </c>
      <c r="L43" s="1420" t="s">
        <v>532</v>
      </c>
      <c r="Q43" s="347"/>
      <c r="R43" s="432"/>
      <c r="S43" s="2329"/>
      <c r="T43" s="2265"/>
      <c r="U43" s="358"/>
      <c r="V43" s="1386" t="s">
        <v>591</v>
      </c>
      <c r="W43" s="1386" t="s">
        <v>592</v>
      </c>
      <c r="X43" s="1394" t="s">
        <v>560</v>
      </c>
      <c r="Y43" s="2326" t="s">
        <v>561</v>
      </c>
      <c r="Z43" s="2327"/>
      <c r="AA43" s="2394"/>
      <c r="AB43" s="2389"/>
      <c r="AC43" s="2390"/>
      <c r="AD43" s="2390"/>
      <c r="AE43" s="2391"/>
      <c r="AF43" s="2390"/>
      <c r="AG43" s="2390"/>
      <c r="AH43" s="2390"/>
      <c r="AI43" s="2391"/>
      <c r="AJ43" s="2389"/>
      <c r="AK43" s="2390"/>
      <c r="AL43" s="2390"/>
      <c r="AM43" s="2391"/>
      <c r="AN43" s="1916" t="s">
        <v>591</v>
      </c>
      <c r="AO43" s="1916" t="s">
        <v>592</v>
      </c>
      <c r="AP43" s="1394" t="s">
        <v>560</v>
      </c>
      <c r="AQ43" s="2326" t="s">
        <v>561</v>
      </c>
      <c r="AR43" s="2327"/>
      <c r="AS43" s="2335"/>
      <c r="AT43" s="2338"/>
      <c r="AU43" s="2183"/>
      <c r="BA43" s="1211">
        <v>14</v>
      </c>
    </row>
    <row s="3438"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179</v>
      </c>
      <c r="T44" s="1311" t="s">
        <v>105</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259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190</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259</v>
      </c>
      <c r="B46" s="1419" t="s">
        <v>260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513</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514</v>
      </c>
      <c r="AW46" s="556"/>
      <c r="AX46" s="556" t="str">
        <f>IF(T46="","",T46)</f>
        <v>Территория действия тарифа</v>
      </c>
      <c r="AY46" s="556"/>
      <c r="AZ46" s="556"/>
      <c r="BA46" s="1211">
        <v>21</v>
      </c>
    </row>
    <row customHeight="1" ht="24">
      <c r="A47" s="1419" t="s">
        <v>259</v>
      </c>
      <c r="B47" s="1419" t="s">
        <v>260</v>
      </c>
      <c r="C47" s="1419" t="s">
        <v>261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515</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516</v>
      </c>
      <c r="AW47" s="556"/>
      <c r="AX47" s="556" t="str">
        <f>IF(T47="","",T47)</f>
        <v>Наименование системы теплоснабжения </v>
      </c>
      <c r="AY47" s="556"/>
      <c r="AZ47" s="556"/>
      <c r="BA47" s="1211">
        <v>23</v>
      </c>
    </row>
    <row customHeight="1" ht="21">
      <c r="A48" s="1419" t="s">
        <v>259</v>
      </c>
      <c r="B48" s="1419" t="s">
        <v>260</v>
      </c>
      <c r="C48" s="1419" t="s">
        <v>261</v>
      </c>
      <c r="D48" s="1419" t="s">
        <v>262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517</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518</v>
      </c>
      <c r="AW48" s="556"/>
      <c r="AX48" s="556" t="str">
        <f>IF(T48="","",T48)</f>
        <v>Источник тепловой энергии  </v>
      </c>
      <c r="AY48" s="556"/>
      <c r="AZ48" s="556"/>
      <c r="BA48" s="1211">
        <v>20</v>
      </c>
    </row>
    <row s="2850" customFormat="1" customHeight="1" ht="1.05">
      <c r="A49" s="1399" t="s">
        <v>259</v>
      </c>
      <c r="B49" s="1399" t="s">
        <v>260</v>
      </c>
      <c r="C49" s="1399" t="s">
        <v>261</v>
      </c>
      <c r="D49" s="1399" t="s">
        <v>262</v>
      </c>
      <c r="E49" s="2315"/>
      <c r="F49" s="2315"/>
      <c r="G49" s="2315"/>
      <c r="H49" s="2315"/>
      <c r="I49" s="2312" t="str">
        <f>S48&amp;".1"</f>
        <v>....1</v>
      </c>
      <c r="J49" s="1399"/>
      <c r="K49" s="1399"/>
      <c r="L49" s="1402" t="s">
        <v>519</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259</v>
      </c>
      <c r="B50" s="1399" t="s">
        <v>260</v>
      </c>
      <c r="C50" s="1399" t="s">
        <v>261</v>
      </c>
      <c r="D50" s="1399" t="s">
        <v>262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259</v>
      </c>
      <c r="B51" s="1419" t="s">
        <v>260</v>
      </c>
      <c r="C51" s="1419" t="s">
        <v>261</v>
      </c>
      <c r="D51" s="1419" t="s">
        <v>262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63</v>
      </c>
      <c r="Z51" s="1790"/>
      <c r="AA51" s="1515" t="s">
        <v>63</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63</v>
      </c>
      <c r="AR51" s="1790"/>
      <c r="AS51" s="1515" t="s">
        <v>63</v>
      </c>
      <c r="AT51" s="1404"/>
      <c r="AU51" s="2309" t="s">
        <v>593</v>
      </c>
      <c r="AV51" s="567">
        <f>STRCHECKDATE(V54:AT54)</f>
      </c>
      <c r="AW51" s="556"/>
      <c r="AX51" s="556" t="str">
        <f>IF(T51="","",T51)</f>
        <v/>
      </c>
      <c r="AY51" s="556"/>
      <c r="AZ51" s="556"/>
      <c r="BA51" s="1211">
        <v>21</v>
      </c>
    </row>
    <row customHeight="1" ht="11.549999999999999">
      <c r="A52" s="1419" t="s">
        <v>259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578</v>
      </c>
      <c r="AN52" s="1449"/>
      <c r="AO52" s="1552"/>
      <c r="AP52" s="1449"/>
      <c r="AQ52" s="1449"/>
      <c r="AR52" s="1449"/>
      <c r="AS52" s="1449"/>
      <c r="AT52" s="1446"/>
      <c r="AU52" s="2310"/>
      <c r="AW52" s="556"/>
      <c r="AX52" s="556"/>
      <c r="AY52" s="556"/>
      <c r="AZ52" s="556"/>
      <c r="BA52" s="1211">
        <v>11</v>
      </c>
    </row>
    <row customHeight="1" ht="11.549999999999999">
      <c r="A53" s="1419" t="s">
        <v>259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579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259</v>
      </c>
      <c r="B54" s="1419" t="s">
        <v>260</v>
      </c>
      <c r="C54" s="1419" t="s">
        <v>261</v>
      </c>
      <c r="D54" s="1419" t="s">
        <v>262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580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259</v>
      </c>
      <c r="B55" s="1419" t="s">
        <v>260</v>
      </c>
      <c r="C55" s="1419" t="s">
        <v>261</v>
      </c>
      <c r="D55" s="1419" t="s">
        <v>262</v>
      </c>
      <c r="E55" s="2315"/>
      <c r="F55" s="2315"/>
      <c r="G55" s="2315"/>
      <c r="H55" s="2315"/>
      <c r="I55" s="2342"/>
      <c r="J55" s="2312"/>
      <c r="K55" s="1419"/>
      <c r="L55" s="1420"/>
      <c r="P55" s="2313"/>
      <c r="Q55" s="2313"/>
      <c r="R55" s="412"/>
      <c r="S55" s="1334"/>
      <c r="T55" s="343" t="s">
        <v>581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259</v>
      </c>
      <c r="B56" s="1399" t="s">
        <v>260</v>
      </c>
      <c r="C56" s="1399" t="s">
        <v>261</v>
      </c>
      <c r="D56" s="1399" t="s">
        <v>262</v>
      </c>
      <c r="E56" s="2315"/>
      <c r="F56" s="2315"/>
      <c r="G56" s="2315"/>
      <c r="H56" s="2315"/>
      <c r="I56" s="2312"/>
      <c r="J56" s="1399"/>
      <c r="K56" s="1399"/>
      <c r="L56" s="1402"/>
      <c r="M56" s="566"/>
      <c r="N56" s="566"/>
      <c r="O56" s="566"/>
      <c r="P56" s="2313"/>
      <c r="Q56" s="1387"/>
      <c r="R56" s="412"/>
      <c r="S56" s="1442"/>
      <c r="T56" s="1443" t="s">
        <v>528</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38" customFormat="1" customHeight="1" ht="1.05">
      <c r="A57" s="1399" t="s">
        <v>259</v>
      </c>
      <c r="B57" s="1399" t="s">
        <v>260</v>
      </c>
      <c r="C57" s="1399" t="s">
        <v>261</v>
      </c>
      <c r="D57" s="1399" t="s">
        <v>262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259</v>
      </c>
      <c r="B58" s="1399" t="s">
        <v>260</v>
      </c>
      <c r="C58" s="1399" t="s">
        <v>261</v>
      </c>
      <c r="D58" s="1370"/>
      <c r="E58" s="2315"/>
      <c r="F58" s="2315"/>
      <c r="G58" s="2314"/>
      <c r="H58" s="1370"/>
      <c r="I58" s="1370"/>
      <c r="J58" s="1370"/>
      <c r="K58" s="1370"/>
      <c r="L58" s="1395"/>
      <c r="M58" s="1371"/>
      <c r="N58" s="1371"/>
      <c r="P58" s="1372"/>
      <c r="Q58" s="1373"/>
      <c r="R58" s="1372"/>
      <c r="S58" s="1378"/>
      <c r="T58" s="1381" t="s">
        <v>530</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259</v>
      </c>
      <c r="B59" s="1399" t="s">
        <v>260</v>
      </c>
      <c r="C59" s="1370"/>
      <c r="D59" s="1370"/>
      <c r="E59" s="2315"/>
      <c r="F59" s="2314"/>
      <c r="G59" s="1370"/>
      <c r="H59" s="1370"/>
      <c r="I59" s="1370"/>
      <c r="J59" s="1370"/>
      <c r="K59" s="1370"/>
      <c r="L59" s="1395"/>
      <c r="M59" s="1377"/>
      <c r="N59" s="1377"/>
      <c r="P59" s="1372"/>
      <c r="Q59" s="1373"/>
      <c r="R59" s="1372"/>
      <c r="S59" s="1378"/>
      <c r="T59" s="1381" t="s">
        <v>315</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259</v>
      </c>
      <c r="B60" s="1399"/>
      <c r="C60" s="1399"/>
      <c r="D60" s="1399"/>
      <c r="E60" s="2315"/>
      <c r="F60" s="1399"/>
      <c r="G60" s="1399"/>
      <c r="H60" s="1399"/>
      <c r="I60" s="1399"/>
      <c r="J60" s="1399"/>
      <c r="K60" s="1399"/>
      <c r="L60" s="1402"/>
      <c r="M60" s="1377"/>
      <c r="N60" s="1377"/>
      <c r="O60" s="574"/>
      <c r="P60" s="436"/>
      <c r="Q60" s="1400"/>
      <c r="R60" s="436"/>
      <c r="S60" s="1378"/>
      <c r="T60" s="1381" t="s">
        <v>368</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259</v>
      </c>
      <c r="B61" s="1399"/>
      <c r="C61" s="1399"/>
      <c r="D61" s="1399"/>
      <c r="E61" s="2314"/>
      <c r="F61" s="1399"/>
      <c r="G61" s="1399"/>
      <c r="H61" s="1399"/>
      <c r="I61" s="1399"/>
      <c r="J61" s="1399"/>
      <c r="K61" s="1399"/>
      <c r="L61" s="1402"/>
      <c r="M61" s="1377"/>
      <c r="N61" s="1377"/>
      <c r="O61" s="574"/>
      <c r="P61" s="436"/>
      <c r="Q61" s="1400"/>
      <c r="R61" s="436"/>
      <c r="S61" s="1378"/>
      <c r="T61" s="1381" t="s">
        <v>368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369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84</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6A33B-FB04-B76C-7131-25F0A92FB07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190</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513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514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594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595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596</v>
      </c>
      <c r="U5" s="356"/>
      <c r="V5" s="2406"/>
      <c r="W5" s="2407"/>
      <c r="X5" s="2407"/>
      <c r="Y5" s="2407"/>
      <c r="Z5" s="2407"/>
      <c r="AA5" s="2407"/>
      <c r="AB5" s="2408"/>
      <c r="AC5" s="2409"/>
      <c r="AD5" s="2410"/>
      <c r="AE5" s="2410"/>
      <c r="AF5" s="2410"/>
      <c r="AG5" s="2410"/>
      <c r="AH5" s="2410"/>
      <c r="AI5" s="2410"/>
      <c r="AJ5" s="2411"/>
      <c r="AK5" s="1314" t="s">
        <v>597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522</v>
      </c>
      <c r="P6" s="2313"/>
      <c r="Q6" s="2313">
        <v>1</v>
      </c>
      <c r="R6" s="413"/>
      <c r="S6" s="1481">
        <f>$J6</f>
      </c>
      <c r="T6" s="342" t="s">
        <v>523</v>
      </c>
      <c r="U6" s="356"/>
      <c r="V6" s="2301"/>
      <c r="W6" s="2302"/>
      <c r="X6" s="2302"/>
      <c r="Y6" s="2302"/>
      <c r="Z6" s="2302"/>
      <c r="AA6" s="2302"/>
      <c r="AB6" s="2303"/>
      <c r="AC6" s="2301"/>
      <c r="AD6" s="2302"/>
      <c r="AE6" s="2302"/>
      <c r="AF6" s="2302"/>
      <c r="AG6" s="2302"/>
      <c r="AH6" s="2302"/>
      <c r="AI6" s="2302"/>
      <c r="AJ6" s="2303"/>
      <c r="AK6" s="1363" t="s">
        <v>598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599</v>
      </c>
      <c r="U9" s="423"/>
      <c r="V9" s="423"/>
      <c r="W9" s="423"/>
      <c r="X9" s="423"/>
      <c r="Y9" s="423"/>
      <c r="Z9" s="423"/>
      <c r="AA9" s="423"/>
      <c r="AB9" s="423"/>
      <c r="AC9" s="423"/>
      <c r="AD9" s="423"/>
      <c r="AE9" s="423"/>
      <c r="AF9" s="423"/>
      <c r="AG9" s="423"/>
      <c r="AH9" s="423"/>
      <c r="AI9" s="423"/>
      <c r="AJ9" s="423"/>
      <c r="AK9" s="1314" t="s">
        <v>600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528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601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315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368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531</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532</v>
      </c>
      <c r="P20" s="1418"/>
      <c r="Q20" s="1498"/>
      <c r="R20" s="1498"/>
      <c r="S20" s="785"/>
      <c r="T20" s="1216" t="s">
        <v>533</v>
      </c>
      <c r="Z20" s="242" t="s">
        <v>534</v>
      </c>
      <c r="AB20" s="242" t="s">
        <v>535</v>
      </c>
      <c r="AC20" s="1216" t="s">
        <v>533</v>
      </c>
      <c r="AG20" s="242" t="s">
        <v>536</v>
      </c>
      <c r="AI20" s="242" t="s">
        <v>535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82" customFormat="1" customHeight="1" ht="18.75">
      <c r="A28" s="1424"/>
      <c r="B28" s="1424"/>
      <c r="C28" s="1424"/>
      <c r="D28" s="1424"/>
      <c r="E28" s="1424"/>
      <c r="F28" s="1424"/>
      <c r="G28" s="1424"/>
      <c r="H28" s="1424"/>
      <c r="I28" s="1424"/>
      <c r="J28" s="1424"/>
      <c r="K28" s="1424"/>
      <c r="L28" s="1425"/>
      <c r="M28" s="1424"/>
      <c r="N28" s="1424"/>
      <c r="O28" s="1424"/>
      <c r="S28" s="2306" t="s">
        <v>537</v>
      </c>
      <c r="T28" s="2306"/>
      <c r="U28" s="1428"/>
      <c r="V28" s="2320" t="str">
        <f>IF(TITLE_DATE_PR_CHANGE="",IF(TITLE_DATE_PR="","",TITLE_DATE_PR),TITLE_DATE_PR_CHANGE)</f>
        <v>45645</v>
      </c>
      <c r="W28" s="2320"/>
      <c r="X28" s="2320"/>
      <c r="Y28" s="2320"/>
      <c r="Z28" s="2320"/>
      <c r="AA28" s="2320"/>
      <c r="AB28" s="382"/>
      <c r="AC28" s="2320" t="str">
        <f>IF(TITLE_DATE_PR_CHANGE="",IF(TITLE_DATE_PR="","",TITLE_DATE_PR),TITLE_DATE_PR_CHANGE)</f>
        <v>45645</v>
      </c>
      <c r="AD28" s="2320"/>
      <c r="AE28" s="2320"/>
      <c r="AF28" s="2320"/>
      <c r="AG28" s="2320"/>
      <c r="AH28" s="2320"/>
      <c r="AI28" s="382"/>
      <c r="AJ28" s="382"/>
      <c r="AK28" s="336"/>
      <c r="AL28" s="424"/>
      <c r="AM28" s="424"/>
      <c r="AN28" s="424"/>
      <c r="AO28" s="424"/>
      <c r="AP28" s="424"/>
      <c r="AQ28" s="474">
        <v>0</v>
      </c>
    </row>
    <row s="2982" customFormat="1" customHeight="1" ht="18.75">
      <c r="A29" s="1424"/>
      <c r="B29" s="1424"/>
      <c r="C29" s="1424"/>
      <c r="D29" s="1424"/>
      <c r="E29" s="1424"/>
      <c r="F29" s="1424"/>
      <c r="G29" s="1424"/>
      <c r="H29" s="1424"/>
      <c r="I29" s="1424"/>
      <c r="J29" s="1424"/>
      <c r="K29" s="1424"/>
      <c r="L29" s="1425"/>
      <c r="M29" s="1424"/>
      <c r="N29" s="1424"/>
      <c r="O29" s="1424"/>
      <c r="S29" s="2306" t="s">
        <v>538</v>
      </c>
      <c r="T29" s="2306"/>
      <c r="U29" s="1428"/>
      <c r="V29" s="2307" t="str">
        <f>IF(TITLE_NUMBER_PR_CHANGE="",IF(TITLE_NUMBER_PR="","",TITLE_NUMBER_PR),TITLE_NUMBER_PR_CHANGE)</f>
        <v>59/4</v>
      </c>
      <c r="W29" s="2307"/>
      <c r="X29" s="2307"/>
      <c r="Y29" s="2307"/>
      <c r="Z29" s="2307"/>
      <c r="AA29" s="2307"/>
      <c r="AB29" s="382"/>
      <c r="AC29" s="2307" t="str">
        <f>IF(TITLE_NUMBER_PR_CHANGE="",IF(TITLE_NUMBER_PR="","",TITLE_NUMBER_PR),TITLE_NUMBER_PR_CHANGE)</f>
        <v>59/4</v>
      </c>
      <c r="AD29" s="2307"/>
      <c r="AE29" s="2307"/>
      <c r="AF29" s="2307"/>
      <c r="AG29" s="2307"/>
      <c r="AH29" s="2307"/>
      <c r="AI29" s="382"/>
      <c r="AJ29" s="382"/>
      <c r="AK29" s="336"/>
      <c r="AL29" s="424"/>
      <c r="AM29" s="424"/>
      <c r="AN29" s="424"/>
      <c r="AO29" s="424"/>
      <c r="AP29" s="424"/>
      <c r="AQ29" s="474">
        <v>0</v>
      </c>
    </row>
    <row s="298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2" customFormat="1" customHeight="1" ht="18.75" hidden="1">
      <c r="A32" s="1424"/>
      <c r="B32" s="1424"/>
      <c r="C32" s="1424"/>
      <c r="D32" s="1424"/>
      <c r="E32" s="1424"/>
      <c r="F32" s="1424"/>
      <c r="G32" s="1424"/>
      <c r="H32" s="1424"/>
      <c r="I32" s="1424"/>
      <c r="J32" s="1424"/>
      <c r="K32" s="1424"/>
      <c r="L32" s="1425"/>
      <c r="M32" s="1424"/>
      <c r="N32" s="1424"/>
      <c r="O32" s="1424"/>
      <c r="S32" s="2306" t="s">
        <v>539</v>
      </c>
      <c r="T32" s="2306"/>
      <c r="U32" s="1428"/>
      <c r="V32" s="2320" t="str">
        <f>IF(TITLE_DATE_PR_CHANGE="",IF(TITLE_DATE_PR="","",TITLE_DATE_PR),TITLE_DATE_PR_CHANGE)</f>
        <v>45645</v>
      </c>
      <c r="W32" s="2320"/>
      <c r="X32" s="2320"/>
      <c r="Y32" s="2320"/>
      <c r="Z32" s="2320"/>
      <c r="AA32" s="2320"/>
      <c r="AB32" s="382"/>
      <c r="AC32" s="2320" t="str">
        <f>IF(TITLE_DATE_PR_CHANGE="",IF(TITLE_DATE_PR="","",TITLE_DATE_PR),TITLE_DATE_PR_CHANGE)</f>
        <v>45645</v>
      </c>
      <c r="AD32" s="2320"/>
      <c r="AE32" s="2320"/>
      <c r="AF32" s="2320"/>
      <c r="AG32" s="2320"/>
      <c r="AH32" s="2320"/>
      <c r="AI32" s="382"/>
      <c r="AJ32" s="382"/>
      <c r="AK32" s="336"/>
      <c r="AL32" s="424"/>
      <c r="AM32" s="424"/>
      <c r="AN32" s="424"/>
      <c r="AO32" s="424"/>
      <c r="AP32" s="424"/>
      <c r="AQ32" s="474">
        <v>0</v>
      </c>
    </row>
    <row s="2982" customFormat="1" customHeight="1" ht="18.75" hidden="1">
      <c r="A33" s="1424"/>
      <c r="B33" s="1424"/>
      <c r="C33" s="1424"/>
      <c r="D33" s="1424"/>
      <c r="E33" s="1424"/>
      <c r="F33" s="1424"/>
      <c r="G33" s="1424"/>
      <c r="H33" s="1424"/>
      <c r="I33" s="1424"/>
      <c r="J33" s="1424"/>
      <c r="K33" s="1424"/>
      <c r="L33" s="1425"/>
      <c r="M33" s="1424"/>
      <c r="N33" s="1424"/>
      <c r="O33" s="1424"/>
      <c r="S33" s="2306" t="s">
        <v>540</v>
      </c>
      <c r="T33" s="2306"/>
      <c r="U33" s="1428"/>
      <c r="V33" s="2307" t="str">
        <f>IF(TITLE_NUMBER_PR_CHANGE="",IF(TITLE_NUMBER_PR="","",TITLE_NUMBER_PR),TITLE_NUMBER_PR_CHANGE)</f>
        <v>59/4</v>
      </c>
      <c r="W33" s="2307"/>
      <c r="X33" s="2307"/>
      <c r="Y33" s="2307"/>
      <c r="Z33" s="2307"/>
      <c r="AA33" s="2307"/>
      <c r="AB33" s="382"/>
      <c r="AC33" s="2307" t="str">
        <f>IF(TITLE_NUMBER_PR_CHANGE="",IF(TITLE_NUMBER_PR="","",TITLE_NUMBER_PR),TITLE_NUMBER_PR_CHANGE)</f>
        <v>59/4</v>
      </c>
      <c r="AD33" s="2307"/>
      <c r="AE33" s="2307"/>
      <c r="AF33" s="2307"/>
      <c r="AG33" s="2307"/>
      <c r="AH33" s="2307"/>
      <c r="AI33" s="382"/>
      <c r="AJ33" s="382"/>
      <c r="AK33" s="336"/>
      <c r="AL33" s="424"/>
      <c r="AM33" s="424"/>
      <c r="AN33" s="424"/>
      <c r="AO33" s="424"/>
      <c r="AP33" s="424"/>
      <c r="AQ33" s="474">
        <v>0</v>
      </c>
    </row>
    <row s="298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541</v>
      </c>
      <c r="AC34" s="382"/>
      <c r="AD34" s="382"/>
      <c r="AE34" s="382"/>
      <c r="AF34" s="382"/>
      <c r="AG34" s="382"/>
      <c r="AH34" s="382"/>
      <c r="AI34" s="334" t="s">
        <v>541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416</v>
      </c>
      <c r="T36" s="2183"/>
      <c r="U36" s="2183"/>
      <c r="V36" s="2183"/>
      <c r="W36" s="2183"/>
      <c r="X36" s="2183"/>
      <c r="Y36" s="2183"/>
      <c r="Z36" s="2183"/>
      <c r="AA36" s="2183"/>
      <c r="AB36" s="2183"/>
      <c r="AC36" s="2183"/>
      <c r="AD36" s="2183"/>
      <c r="AE36" s="2183"/>
      <c r="AF36" s="2183"/>
      <c r="AG36" s="2183"/>
      <c r="AH36" s="2183"/>
      <c r="AI36" s="2183"/>
      <c r="AJ36" s="2183"/>
      <c r="AK36" s="2183" t="s">
        <v>417</v>
      </c>
      <c r="AQ36" s="1211">
        <v>14</v>
      </c>
    </row>
    <row customHeight="1" ht="14.699999999999998">
      <c r="Q37" s="432"/>
      <c r="R37" s="432"/>
      <c r="S37" s="2329" t="s">
        <v>90</v>
      </c>
      <c r="T37" s="2265" t="s">
        <v>542</v>
      </c>
      <c r="U37" s="357"/>
      <c r="V37" s="2330" t="s">
        <v>543</v>
      </c>
      <c r="W37" s="2331"/>
      <c r="X37" s="2331"/>
      <c r="Y37" s="2331"/>
      <c r="Z37" s="2331"/>
      <c r="AA37" s="2332"/>
      <c r="AB37" s="2333" t="s">
        <v>544</v>
      </c>
      <c r="AC37" s="2330" t="s">
        <v>543</v>
      </c>
      <c r="AD37" s="2331"/>
      <c r="AE37" s="2331"/>
      <c r="AF37" s="2331"/>
      <c r="AG37" s="2331"/>
      <c r="AH37" s="2332"/>
      <c r="AI37" s="2333" t="s">
        <v>545</v>
      </c>
      <c r="AJ37" s="2336" t="s">
        <v>546</v>
      </c>
      <c r="AK37" s="2183"/>
      <c r="AQ37" s="1211">
        <v>14</v>
      </c>
    </row>
    <row customHeight="1" ht="35.699999999999996">
      <c r="Q38" s="432"/>
      <c r="R38" s="432"/>
      <c r="S38" s="2329"/>
      <c r="T38" s="2265"/>
      <c r="U38" s="1087"/>
      <c r="V38" s="1408" t="s">
        <v>602</v>
      </c>
      <c r="W38" s="2318" t="s">
        <v>549</v>
      </c>
      <c r="X38" s="2319"/>
      <c r="Y38" s="2318" t="s">
        <v>550</v>
      </c>
      <c r="Z38" s="2325"/>
      <c r="AA38" s="2319"/>
      <c r="AB38" s="2334"/>
      <c r="AC38" s="1408" t="s">
        <v>602</v>
      </c>
      <c r="AD38" s="2318" t="s">
        <v>549</v>
      </c>
      <c r="AE38" s="2319"/>
      <c r="AF38" s="2318" t="s">
        <v>550</v>
      </c>
      <c r="AG38" s="2325"/>
      <c r="AH38" s="2319"/>
      <c r="AI38" s="2334"/>
      <c r="AJ38" s="2337"/>
      <c r="AK38" s="2183"/>
      <c r="AQ38" s="1211">
        <v>34</v>
      </c>
    </row>
    <row customHeight="1" ht="35.699999999999996">
      <c r="A39" s="1426"/>
      <c r="B39" s="1426" t="s">
        <v>202</v>
      </c>
      <c r="C39" s="1426" t="s">
        <v>203</v>
      </c>
      <c r="D39" s="1426" t="s">
        <v>204</v>
      </c>
      <c r="E39" s="1420" t="s">
        <v>551</v>
      </c>
      <c r="F39" s="1420" t="s">
        <v>552</v>
      </c>
      <c r="G39" s="1420" t="s">
        <v>553</v>
      </c>
      <c r="H39" s="1420"/>
      <c r="I39" s="1420" t="s">
        <v>603</v>
      </c>
      <c r="J39" s="1420" t="s">
        <v>556</v>
      </c>
      <c r="K39" s="1420" t="s">
        <v>604</v>
      </c>
      <c r="L39" s="1420" t="s">
        <v>532</v>
      </c>
      <c r="Q39" s="432"/>
      <c r="R39" s="432"/>
      <c r="S39" s="2329"/>
      <c r="T39" s="2265"/>
      <c r="U39" s="358"/>
      <c r="V39" s="1408" t="s">
        <v>605</v>
      </c>
      <c r="W39" s="1278" t="s">
        <v>606</v>
      </c>
      <c r="X39" s="1278" t="s">
        <v>607</v>
      </c>
      <c r="Y39" s="1413" t="s">
        <v>560</v>
      </c>
      <c r="Z39" s="2326" t="s">
        <v>561</v>
      </c>
      <c r="AA39" s="2327"/>
      <c r="AB39" s="2335"/>
      <c r="AC39" s="1408" t="s">
        <v>605</v>
      </c>
      <c r="AD39" s="1278" t="s">
        <v>606</v>
      </c>
      <c r="AE39" s="1278" t="s">
        <v>607</v>
      </c>
      <c r="AF39" s="1413" t="s">
        <v>560</v>
      </c>
      <c r="AG39" s="2326" t="s">
        <v>561</v>
      </c>
      <c r="AH39" s="2327"/>
      <c r="AI39" s="2335"/>
      <c r="AJ39" s="2338"/>
      <c r="AK39" s="2183"/>
      <c r="AQ39" s="1211">
        <v>34</v>
      </c>
    </row>
    <row s="343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179</v>
      </c>
      <c r="T40" s="1311" t="s">
        <v>105</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285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190</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285</v>
      </c>
      <c r="B42" s="1419" t="s">
        <v>286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513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514</v>
      </c>
      <c r="AM42" s="556"/>
      <c r="AN42" s="556" t="str">
        <f>IF(T42="","",T42)</f>
        <v>Территория действия тарифа</v>
      </c>
      <c r="AO42" s="556"/>
      <c r="AP42" s="556"/>
      <c r="AQ42" s="1211">
        <v>23</v>
      </c>
    </row>
    <row customHeight="1" ht="24">
      <c r="A43" s="1419" t="s">
        <v>285</v>
      </c>
      <c r="B43" s="1419" t="s">
        <v>286</v>
      </c>
      <c r="C43" s="1419" t="s">
        <v>287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594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595</v>
      </c>
      <c r="AM43" s="556"/>
      <c r="AN43" s="556" t="str">
        <f>IF(T43="","",T43)</f>
        <v>Наименование централизованной системы холодного водоснабжения</v>
      </c>
      <c r="AO43" s="556"/>
      <c r="AP43" s="556"/>
      <c r="AQ43" s="1211">
        <v>23</v>
      </c>
    </row>
    <row customHeight="1" ht="24">
      <c r="A44" s="1419" t="s">
        <v>285</v>
      </c>
      <c r="B44" s="1419" t="s">
        <v>286</v>
      </c>
      <c r="C44" s="1419" t="s">
        <v>287</v>
      </c>
      <c r="D44" s="1419" t="s">
        <v>608</v>
      </c>
      <c r="E44" s="2315"/>
      <c r="F44" s="2315"/>
      <c r="G44" s="2315"/>
      <c r="H44" s="2315"/>
      <c r="I44" s="2312" t="str">
        <f>S43&amp;".1"</f>
        <v>...1</v>
      </c>
      <c r="J44" s="1419"/>
      <c r="K44" s="1419"/>
      <c r="L44" s="1420"/>
      <c r="P44" s="2313">
        <v>1</v>
      </c>
      <c r="Q44" s="1410"/>
      <c r="R44" s="412"/>
      <c r="S44" s="1414" t="str">
        <f>$I44</f>
        <v>...1</v>
      </c>
      <c r="T44" s="341" t="s">
        <v>596</v>
      </c>
      <c r="U44" s="356"/>
      <c r="V44" s="2406"/>
      <c r="W44" s="2407"/>
      <c r="X44" s="2407"/>
      <c r="Y44" s="2407"/>
      <c r="Z44" s="2407"/>
      <c r="AA44" s="2407"/>
      <c r="AB44" s="2408"/>
      <c r="AC44" s="2409"/>
      <c r="AD44" s="2410"/>
      <c r="AE44" s="2410"/>
      <c r="AF44" s="2410"/>
      <c r="AG44" s="2410"/>
      <c r="AH44" s="2410"/>
      <c r="AI44" s="2410"/>
      <c r="AJ44" s="2411"/>
      <c r="AK44" s="1314" t="s">
        <v>597</v>
      </c>
      <c r="AM44" s="556"/>
      <c r="AN44" s="556" t="str">
        <f>IF(T44="","",T44)</f>
        <v>Наименование признака дифференциации</v>
      </c>
      <c r="AO44" s="556"/>
      <c r="AP44" s="556"/>
      <c r="AQ44" s="1211">
        <v>23</v>
      </c>
    </row>
    <row customHeight="1" ht="24">
      <c r="A45" s="1419" t="s">
        <v>285</v>
      </c>
      <c r="B45" s="1419" t="s">
        <v>286</v>
      </c>
      <c r="C45" s="1419" t="s">
        <v>287</v>
      </c>
      <c r="D45" s="1419" t="s">
        <v>608</v>
      </c>
      <c r="E45" s="2315"/>
      <c r="F45" s="2315"/>
      <c r="G45" s="2315"/>
      <c r="H45" s="2315"/>
      <c r="I45" s="2342"/>
      <c r="J45" s="2312" t="str">
        <f>I44&amp;".1"</f>
        <v>...1.1</v>
      </c>
      <c r="K45" s="1419"/>
      <c r="L45" s="1420" t="s">
        <v>522</v>
      </c>
      <c r="P45" s="2313"/>
      <c r="Q45" s="2313">
        <v>1</v>
      </c>
      <c r="R45" s="413"/>
      <c r="S45" s="1414" t="str">
        <f>$J45</f>
        <v>...1.1</v>
      </c>
      <c r="T45" s="342" t="s">
        <v>523</v>
      </c>
      <c r="U45" s="356"/>
      <c r="V45" s="2301"/>
      <c r="W45" s="2302"/>
      <c r="X45" s="2302"/>
      <c r="Y45" s="2302"/>
      <c r="Z45" s="2302"/>
      <c r="AA45" s="2302"/>
      <c r="AB45" s="2303"/>
      <c r="AC45" s="2301"/>
      <c r="AD45" s="2302"/>
      <c r="AE45" s="2302"/>
      <c r="AF45" s="2302"/>
      <c r="AG45" s="2302"/>
      <c r="AH45" s="2302"/>
      <c r="AI45" s="2302"/>
      <c r="AJ45" s="2303"/>
      <c r="AK45" s="1363" t="s">
        <v>598</v>
      </c>
      <c r="AM45" s="556"/>
      <c r="AN45" s="556" t="str">
        <f>IF(T45="","",T45)</f>
        <v>Группа потребителей</v>
      </c>
      <c r="AO45" s="556"/>
      <c r="AP45" s="556"/>
      <c r="AQ45" s="1211">
        <v>23</v>
      </c>
    </row>
    <row customHeight="1" ht="24">
      <c r="A46" s="1419" t="s">
        <v>285</v>
      </c>
      <c r="B46" s="1419" t="s">
        <v>286</v>
      </c>
      <c r="C46" s="1419" t="s">
        <v>287</v>
      </c>
      <c r="D46" s="1419" t="s">
        <v>608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285</v>
      </c>
      <c r="B47" s="1419" t="s">
        <v>286</v>
      </c>
      <c r="C47" s="1419" t="s">
        <v>287</v>
      </c>
      <c r="D47" s="1419" t="s">
        <v>608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285</v>
      </c>
      <c r="B48" s="1419" t="s">
        <v>286</v>
      </c>
      <c r="C48" s="1419" t="s">
        <v>287</v>
      </c>
      <c r="D48" s="1419" t="s">
        <v>608</v>
      </c>
      <c r="E48" s="2315"/>
      <c r="F48" s="2315"/>
      <c r="G48" s="2315"/>
      <c r="H48" s="2315"/>
      <c r="I48" s="2342"/>
      <c r="J48" s="2312"/>
      <c r="K48" s="1419"/>
      <c r="L48" s="1420"/>
      <c r="P48" s="2313"/>
      <c r="Q48" s="2313"/>
      <c r="R48" s="412"/>
      <c r="S48" s="1334"/>
      <c r="T48" s="343" t="s">
        <v>599</v>
      </c>
      <c r="U48" s="423"/>
      <c r="V48" s="423"/>
      <c r="W48" s="423"/>
      <c r="X48" s="423"/>
      <c r="Y48" s="423"/>
      <c r="Z48" s="423"/>
      <c r="AA48" s="423"/>
      <c r="AB48" s="423"/>
      <c r="AC48" s="423"/>
      <c r="AD48" s="423"/>
      <c r="AE48" s="423"/>
      <c r="AF48" s="423"/>
      <c r="AG48" s="423"/>
      <c r="AH48" s="423"/>
      <c r="AI48" s="423"/>
      <c r="AJ48" s="423"/>
      <c r="AK48" s="1314" t="s">
        <v>600</v>
      </c>
      <c r="AM48" s="556"/>
      <c r="AN48" s="556" t="str">
        <f>IF(T48="","",T48)</f>
        <v>Добавить значение признака дифференциации</v>
      </c>
      <c r="AO48" s="556"/>
      <c r="AP48" s="556"/>
      <c r="AQ48" s="1211">
        <v>20</v>
      </c>
    </row>
    <row customHeight="1" ht="22.049999999999997">
      <c r="A49" s="1419" t="s">
        <v>285</v>
      </c>
      <c r="B49" s="1419" t="s">
        <v>286</v>
      </c>
      <c r="C49" s="1419" t="s">
        <v>287</v>
      </c>
      <c r="D49" s="1419" t="s">
        <v>608</v>
      </c>
      <c r="E49" s="2315"/>
      <c r="F49" s="2315"/>
      <c r="G49" s="2315"/>
      <c r="H49" s="2315"/>
      <c r="I49" s="2312"/>
      <c r="J49" s="1419"/>
      <c r="K49" s="1419"/>
      <c r="L49" s="1420"/>
      <c r="P49" s="2313"/>
      <c r="Q49" s="1410"/>
      <c r="R49" s="412"/>
      <c r="S49" s="1334"/>
      <c r="T49" s="421" t="s">
        <v>528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285</v>
      </c>
      <c r="B50" s="1419" t="s">
        <v>286</v>
      </c>
      <c r="C50" s="1419" t="s">
        <v>287</v>
      </c>
      <c r="D50" s="1419" t="s">
        <v>608</v>
      </c>
      <c r="E50" s="2315"/>
      <c r="F50" s="2315"/>
      <c r="G50" s="2315"/>
      <c r="H50" s="2314"/>
      <c r="I50" s="1419"/>
      <c r="J50" s="1419"/>
      <c r="K50" s="1419"/>
      <c r="L50" s="1420"/>
      <c r="M50" s="1421"/>
      <c r="N50" s="1421"/>
      <c r="O50" s="593"/>
      <c r="P50" s="416"/>
      <c r="Q50" s="431"/>
      <c r="R50" s="411"/>
      <c r="S50" s="1334"/>
      <c r="T50" s="428" t="s">
        <v>601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285</v>
      </c>
      <c r="B51" s="1399" t="s">
        <v>286</v>
      </c>
      <c r="C51" s="1370"/>
      <c r="D51" s="1370"/>
      <c r="E51" s="2315"/>
      <c r="F51" s="2314"/>
      <c r="G51" s="1370"/>
      <c r="H51" s="1370"/>
      <c r="I51" s="1370"/>
      <c r="J51" s="1370"/>
      <c r="K51" s="1370"/>
      <c r="L51" s="1482"/>
      <c r="M51" s="1377"/>
      <c r="N51" s="1377"/>
      <c r="P51" s="1372"/>
      <c r="Q51" s="1373"/>
      <c r="R51" s="1372"/>
      <c r="S51" s="1378"/>
      <c r="T51" s="1381" t="s">
        <v>315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285</v>
      </c>
      <c r="B52" s="1399"/>
      <c r="C52" s="1399"/>
      <c r="D52" s="1399"/>
      <c r="E52" s="2314"/>
      <c r="F52" s="1399"/>
      <c r="G52" s="1399"/>
      <c r="H52" s="1399"/>
      <c r="I52" s="1399"/>
      <c r="J52" s="1399"/>
      <c r="K52" s="1399"/>
      <c r="L52" s="1402"/>
      <c r="M52" s="1377"/>
      <c r="N52" s="1377"/>
      <c r="O52" s="574"/>
      <c r="P52" s="436"/>
      <c r="Q52" s="1400"/>
      <c r="R52" s="436"/>
      <c r="S52" s="1378"/>
      <c r="T52" s="1381" t="s">
        <v>368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369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3F9C4-7885-75F8-6021-CEDBA250B7D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190</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513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514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594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595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596</v>
      </c>
      <c r="U5" s="356"/>
      <c r="V5" s="2406"/>
      <c r="W5" s="2407"/>
      <c r="X5" s="2407"/>
      <c r="Y5" s="2407"/>
      <c r="Z5" s="2407"/>
      <c r="AA5" s="2407"/>
      <c r="AB5" s="2408"/>
      <c r="AC5" s="2409"/>
      <c r="AD5" s="2410"/>
      <c r="AE5" s="2410"/>
      <c r="AF5" s="2410"/>
      <c r="AG5" s="2410"/>
      <c r="AH5" s="2410"/>
      <c r="AI5" s="2410"/>
      <c r="AJ5" s="2411"/>
      <c r="AK5" s="1314" t="s">
        <v>597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522</v>
      </c>
      <c r="P6" s="2313"/>
      <c r="Q6" s="2313">
        <v>1</v>
      </c>
      <c r="R6" s="413"/>
      <c r="S6" s="1513">
        <f>$J6</f>
      </c>
      <c r="T6" s="342" t="s">
        <v>523</v>
      </c>
      <c r="U6" s="356"/>
      <c r="V6" s="2301"/>
      <c r="W6" s="2302"/>
      <c r="X6" s="2302"/>
      <c r="Y6" s="2302"/>
      <c r="Z6" s="2302"/>
      <c r="AA6" s="2302"/>
      <c r="AB6" s="2303"/>
      <c r="AC6" s="2301"/>
      <c r="AD6" s="2302"/>
      <c r="AE6" s="2302"/>
      <c r="AF6" s="2302"/>
      <c r="AG6" s="2302"/>
      <c r="AH6" s="2302"/>
      <c r="AI6" s="2302"/>
      <c r="AJ6" s="2303"/>
      <c r="AK6" s="1363" t="s">
        <v>598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599</v>
      </c>
      <c r="U9" s="423"/>
      <c r="V9" s="423"/>
      <c r="W9" s="423"/>
      <c r="X9" s="423"/>
      <c r="Y9" s="423"/>
      <c r="Z9" s="423"/>
      <c r="AA9" s="423"/>
      <c r="AB9" s="423"/>
      <c r="AC9" s="423"/>
      <c r="AD9" s="423"/>
      <c r="AE9" s="423"/>
      <c r="AF9" s="423"/>
      <c r="AG9" s="423"/>
      <c r="AH9" s="423"/>
      <c r="AI9" s="423"/>
      <c r="AJ9" s="423"/>
      <c r="AK9" s="1314" t="s">
        <v>600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528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601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315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368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531</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532</v>
      </c>
      <c r="P20" s="1418"/>
      <c r="Q20" s="1498"/>
      <c r="R20" s="1498"/>
      <c r="S20" s="785"/>
      <c r="T20" s="1216" t="s">
        <v>533</v>
      </c>
      <c r="Z20" s="242" t="s">
        <v>534</v>
      </c>
      <c r="AB20" s="242" t="s">
        <v>535</v>
      </c>
      <c r="AC20" s="1216" t="s">
        <v>533</v>
      </c>
      <c r="AG20" s="242" t="s">
        <v>536</v>
      </c>
      <c r="AI20" s="242" t="s">
        <v>535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82" customFormat="1" customHeight="1" ht="18.75">
      <c r="A28" s="1424"/>
      <c r="B28" s="1424"/>
      <c r="C28" s="1424"/>
      <c r="D28" s="1424"/>
      <c r="E28" s="1424"/>
      <c r="F28" s="1424"/>
      <c r="G28" s="1424"/>
      <c r="H28" s="1424"/>
      <c r="I28" s="1424"/>
      <c r="J28" s="1424"/>
      <c r="K28" s="1424"/>
      <c r="L28" s="1425"/>
      <c r="M28" s="1424"/>
      <c r="N28" s="1424"/>
      <c r="O28" s="1424"/>
      <c r="S28" s="2306" t="s">
        <v>537</v>
      </c>
      <c r="T28" s="2306"/>
      <c r="U28" s="1428"/>
      <c r="V28" s="2320" t="str">
        <f>IF(TITLE_DATE_PR_CHANGE="",IF(TITLE_DATE_PR="","",TITLE_DATE_PR),TITLE_DATE_PR_CHANGE)</f>
        <v>45645</v>
      </c>
      <c r="W28" s="2320"/>
      <c r="X28" s="2320"/>
      <c r="Y28" s="2320"/>
      <c r="Z28" s="2320"/>
      <c r="AA28" s="2320"/>
      <c r="AB28" s="382"/>
      <c r="AC28" s="2320" t="str">
        <f>IF(TITLE_DATE_PR_CHANGE="",IF(TITLE_DATE_PR="","",TITLE_DATE_PR),TITLE_DATE_PR_CHANGE)</f>
        <v>45645</v>
      </c>
      <c r="AD28" s="2320"/>
      <c r="AE28" s="2320"/>
      <c r="AF28" s="2320"/>
      <c r="AG28" s="2320"/>
      <c r="AH28" s="2320"/>
      <c r="AI28" s="382"/>
      <c r="AJ28" s="382"/>
      <c r="AK28" s="336"/>
      <c r="AL28" s="424"/>
      <c r="AM28" s="424"/>
      <c r="AN28" s="424"/>
      <c r="AO28" s="424"/>
      <c r="AP28" s="424"/>
      <c r="AQ28" s="474">
        <v>0</v>
      </c>
    </row>
    <row s="2982" customFormat="1" customHeight="1" ht="18.75">
      <c r="A29" s="1424"/>
      <c r="B29" s="1424"/>
      <c r="C29" s="1424"/>
      <c r="D29" s="1424"/>
      <c r="E29" s="1424"/>
      <c r="F29" s="1424"/>
      <c r="G29" s="1424"/>
      <c r="H29" s="1424"/>
      <c r="I29" s="1424"/>
      <c r="J29" s="1424"/>
      <c r="K29" s="1424"/>
      <c r="L29" s="1425"/>
      <c r="M29" s="1424"/>
      <c r="N29" s="1424"/>
      <c r="O29" s="1424"/>
      <c r="S29" s="2306" t="s">
        <v>538</v>
      </c>
      <c r="T29" s="2306"/>
      <c r="U29" s="1428"/>
      <c r="V29" s="2307" t="str">
        <f>IF(TITLE_NUMBER_PR_CHANGE="",IF(TITLE_NUMBER_PR="","",TITLE_NUMBER_PR),TITLE_NUMBER_PR_CHANGE)</f>
        <v>59/4</v>
      </c>
      <c r="W29" s="2307"/>
      <c r="X29" s="2307"/>
      <c r="Y29" s="2307"/>
      <c r="Z29" s="2307"/>
      <c r="AA29" s="2307"/>
      <c r="AB29" s="382"/>
      <c r="AC29" s="2307" t="str">
        <f>IF(TITLE_NUMBER_PR_CHANGE="",IF(TITLE_NUMBER_PR="","",TITLE_NUMBER_PR),TITLE_NUMBER_PR_CHANGE)</f>
        <v>59/4</v>
      </c>
      <c r="AD29" s="2307"/>
      <c r="AE29" s="2307"/>
      <c r="AF29" s="2307"/>
      <c r="AG29" s="2307"/>
      <c r="AH29" s="2307"/>
      <c r="AI29" s="382"/>
      <c r="AJ29" s="382"/>
      <c r="AK29" s="336"/>
      <c r="AL29" s="424"/>
      <c r="AM29" s="424"/>
      <c r="AN29" s="424"/>
      <c r="AO29" s="424"/>
      <c r="AP29" s="424"/>
      <c r="AQ29" s="474">
        <v>0</v>
      </c>
    </row>
    <row s="298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2" customFormat="1" customHeight="1" ht="18.75" hidden="1">
      <c r="A32" s="1424"/>
      <c r="B32" s="1424"/>
      <c r="C32" s="1424"/>
      <c r="D32" s="1424"/>
      <c r="E32" s="1424"/>
      <c r="F32" s="1424"/>
      <c r="G32" s="1424"/>
      <c r="H32" s="1424"/>
      <c r="I32" s="1424"/>
      <c r="J32" s="1424"/>
      <c r="K32" s="1424"/>
      <c r="L32" s="1425"/>
      <c r="M32" s="1424"/>
      <c r="N32" s="1424"/>
      <c r="O32" s="1424"/>
      <c r="S32" s="2306" t="s">
        <v>539</v>
      </c>
      <c r="T32" s="2306"/>
      <c r="U32" s="1428"/>
      <c r="V32" s="2320" t="str">
        <f>IF(TITLE_DATE_PR_CHANGE="",IF(TITLE_DATE_PR="","",TITLE_DATE_PR),TITLE_DATE_PR_CHANGE)</f>
        <v>45645</v>
      </c>
      <c r="W32" s="2320"/>
      <c r="X32" s="2320"/>
      <c r="Y32" s="2320"/>
      <c r="Z32" s="2320"/>
      <c r="AA32" s="2320"/>
      <c r="AB32" s="382"/>
      <c r="AC32" s="2320" t="str">
        <f>IF(TITLE_DATE_PR_CHANGE="",IF(TITLE_DATE_PR="","",TITLE_DATE_PR),TITLE_DATE_PR_CHANGE)</f>
        <v>45645</v>
      </c>
      <c r="AD32" s="2320"/>
      <c r="AE32" s="2320"/>
      <c r="AF32" s="2320"/>
      <c r="AG32" s="2320"/>
      <c r="AH32" s="2320"/>
      <c r="AI32" s="382"/>
      <c r="AJ32" s="382"/>
      <c r="AK32" s="336"/>
      <c r="AL32" s="424"/>
      <c r="AM32" s="424"/>
      <c r="AN32" s="424"/>
      <c r="AO32" s="424"/>
      <c r="AP32" s="424"/>
      <c r="AQ32" s="474">
        <v>0</v>
      </c>
    </row>
    <row s="2982" customFormat="1" customHeight="1" ht="18.75" hidden="1">
      <c r="A33" s="1424"/>
      <c r="B33" s="1424"/>
      <c r="C33" s="1424"/>
      <c r="D33" s="1424"/>
      <c r="E33" s="1424"/>
      <c r="F33" s="1424"/>
      <c r="G33" s="1424"/>
      <c r="H33" s="1424"/>
      <c r="I33" s="1424"/>
      <c r="J33" s="1424"/>
      <c r="K33" s="1424"/>
      <c r="L33" s="1425"/>
      <c r="M33" s="1424"/>
      <c r="N33" s="1424"/>
      <c r="O33" s="1424"/>
      <c r="S33" s="2306" t="s">
        <v>540</v>
      </c>
      <c r="T33" s="2306"/>
      <c r="U33" s="1428"/>
      <c r="V33" s="2307" t="str">
        <f>IF(TITLE_NUMBER_PR_CHANGE="",IF(TITLE_NUMBER_PR="","",TITLE_NUMBER_PR),TITLE_NUMBER_PR_CHANGE)</f>
        <v>59/4</v>
      </c>
      <c r="W33" s="2307"/>
      <c r="X33" s="2307"/>
      <c r="Y33" s="2307"/>
      <c r="Z33" s="2307"/>
      <c r="AA33" s="2307"/>
      <c r="AB33" s="382"/>
      <c r="AC33" s="2307" t="str">
        <f>IF(TITLE_NUMBER_PR_CHANGE="",IF(TITLE_NUMBER_PR="","",TITLE_NUMBER_PR),TITLE_NUMBER_PR_CHANGE)</f>
        <v>59/4</v>
      </c>
      <c r="AD33" s="2307"/>
      <c r="AE33" s="2307"/>
      <c r="AF33" s="2307"/>
      <c r="AG33" s="2307"/>
      <c r="AH33" s="2307"/>
      <c r="AI33" s="382"/>
      <c r="AJ33" s="382"/>
      <c r="AK33" s="336"/>
      <c r="AL33" s="424"/>
      <c r="AM33" s="424"/>
      <c r="AN33" s="424"/>
      <c r="AO33" s="424"/>
      <c r="AP33" s="424"/>
      <c r="AQ33" s="474">
        <v>0</v>
      </c>
    </row>
    <row s="298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541</v>
      </c>
      <c r="AC34" s="382"/>
      <c r="AD34" s="382"/>
      <c r="AE34" s="382"/>
      <c r="AF34" s="382"/>
      <c r="AG34" s="382"/>
      <c r="AH34" s="382"/>
      <c r="AI34" s="334" t="s">
        <v>541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416</v>
      </c>
      <c r="T36" s="2183"/>
      <c r="U36" s="2183"/>
      <c r="V36" s="2183"/>
      <c r="W36" s="2183"/>
      <c r="X36" s="2183"/>
      <c r="Y36" s="2183"/>
      <c r="Z36" s="2183"/>
      <c r="AA36" s="2183"/>
      <c r="AB36" s="2183"/>
      <c r="AC36" s="2183"/>
      <c r="AD36" s="2183"/>
      <c r="AE36" s="2183"/>
      <c r="AF36" s="2183"/>
      <c r="AG36" s="2183"/>
      <c r="AH36" s="2183"/>
      <c r="AI36" s="2183"/>
      <c r="AJ36" s="2183"/>
      <c r="AK36" s="2183" t="s">
        <v>417</v>
      </c>
      <c r="AQ36" s="1211">
        <v>14</v>
      </c>
    </row>
    <row customHeight="1" ht="14.699999999999998">
      <c r="Q37" s="432"/>
      <c r="R37" s="432"/>
      <c r="S37" s="2329" t="s">
        <v>90</v>
      </c>
      <c r="T37" s="2265" t="s">
        <v>542</v>
      </c>
      <c r="U37" s="357"/>
      <c r="V37" s="2330" t="s">
        <v>543</v>
      </c>
      <c r="W37" s="2331"/>
      <c r="X37" s="2331"/>
      <c r="Y37" s="2331"/>
      <c r="Z37" s="2331"/>
      <c r="AA37" s="2332"/>
      <c r="AB37" s="2333" t="s">
        <v>544</v>
      </c>
      <c r="AC37" s="2330" t="s">
        <v>543</v>
      </c>
      <c r="AD37" s="2331"/>
      <c r="AE37" s="2331"/>
      <c r="AF37" s="2331"/>
      <c r="AG37" s="2331"/>
      <c r="AH37" s="2332"/>
      <c r="AI37" s="2333" t="s">
        <v>545</v>
      </c>
      <c r="AJ37" s="2336" t="s">
        <v>546</v>
      </c>
      <c r="AK37" s="2183"/>
      <c r="AQ37" s="1211">
        <v>14</v>
      </c>
    </row>
    <row customHeight="1" ht="35.699999999999996">
      <c r="Q38" s="432"/>
      <c r="R38" s="432"/>
      <c r="S38" s="2329"/>
      <c r="T38" s="2265"/>
      <c r="U38" s="1087"/>
      <c r="V38" s="1508" t="s">
        <v>602</v>
      </c>
      <c r="W38" s="2318" t="s">
        <v>549</v>
      </c>
      <c r="X38" s="2319"/>
      <c r="Y38" s="2318" t="s">
        <v>550</v>
      </c>
      <c r="Z38" s="2325"/>
      <c r="AA38" s="2319"/>
      <c r="AB38" s="2334"/>
      <c r="AC38" s="1508" t="s">
        <v>602</v>
      </c>
      <c r="AD38" s="2318" t="s">
        <v>549</v>
      </c>
      <c r="AE38" s="2319"/>
      <c r="AF38" s="2318" t="s">
        <v>550</v>
      </c>
      <c r="AG38" s="2325"/>
      <c r="AH38" s="2319"/>
      <c r="AI38" s="2334"/>
      <c r="AJ38" s="2337"/>
      <c r="AK38" s="2183"/>
      <c r="AQ38" s="1211">
        <v>34</v>
      </c>
    </row>
    <row customHeight="1" ht="35.699999999999996">
      <c r="A39" s="1426"/>
      <c r="B39" s="1426" t="s">
        <v>202</v>
      </c>
      <c r="C39" s="1426" t="s">
        <v>203</v>
      </c>
      <c r="D39" s="1426" t="s">
        <v>204</v>
      </c>
      <c r="E39" s="1420" t="s">
        <v>551</v>
      </c>
      <c r="F39" s="1420" t="s">
        <v>552</v>
      </c>
      <c r="G39" s="1420" t="s">
        <v>553</v>
      </c>
      <c r="H39" s="1420"/>
      <c r="I39" s="1420" t="s">
        <v>603</v>
      </c>
      <c r="J39" s="1420" t="s">
        <v>556</v>
      </c>
      <c r="K39" s="1420" t="s">
        <v>604</v>
      </c>
      <c r="L39" s="1420" t="s">
        <v>532</v>
      </c>
      <c r="Q39" s="432"/>
      <c r="R39" s="432"/>
      <c r="S39" s="2329"/>
      <c r="T39" s="2265"/>
      <c r="U39" s="358"/>
      <c r="V39" s="1508" t="s">
        <v>605</v>
      </c>
      <c r="W39" s="1278" t="s">
        <v>606</v>
      </c>
      <c r="X39" s="1278" t="s">
        <v>607</v>
      </c>
      <c r="Y39" s="1511" t="s">
        <v>560</v>
      </c>
      <c r="Z39" s="2326" t="s">
        <v>561</v>
      </c>
      <c r="AA39" s="2327"/>
      <c r="AB39" s="2335"/>
      <c r="AC39" s="1508" t="s">
        <v>605</v>
      </c>
      <c r="AD39" s="1278" t="s">
        <v>606</v>
      </c>
      <c r="AE39" s="1278" t="s">
        <v>607</v>
      </c>
      <c r="AF39" s="1511" t="s">
        <v>560</v>
      </c>
      <c r="AG39" s="2326" t="s">
        <v>561</v>
      </c>
      <c r="AH39" s="2327"/>
      <c r="AI39" s="2335"/>
      <c r="AJ39" s="2338"/>
      <c r="AK39" s="2183"/>
      <c r="AQ39" s="1211">
        <v>34</v>
      </c>
    </row>
    <row s="343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179</v>
      </c>
      <c r="T40" s="1311" t="s">
        <v>105</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290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190</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290</v>
      </c>
      <c r="B42" s="1419" t="s">
        <v>291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513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514</v>
      </c>
      <c r="AM42" s="556"/>
      <c r="AN42" s="556" t="str">
        <f>IF(T42="","",T42)</f>
        <v>Территория действия тарифа</v>
      </c>
      <c r="AO42" s="556"/>
      <c r="AP42" s="556"/>
      <c r="AQ42" s="1211">
        <v>23</v>
      </c>
    </row>
    <row customHeight="1" ht="24">
      <c r="A43" s="1419" t="s">
        <v>290</v>
      </c>
      <c r="B43" s="1419" t="s">
        <v>291</v>
      </c>
      <c r="C43" s="1419" t="s">
        <v>292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594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595</v>
      </c>
      <c r="AM43" s="556"/>
      <c r="AN43" s="556" t="str">
        <f>IF(T43="","",T43)</f>
        <v>Наименование централизованной системы холодного водоснабжения</v>
      </c>
      <c r="AO43" s="556"/>
      <c r="AP43" s="556"/>
      <c r="AQ43" s="1211">
        <v>23</v>
      </c>
    </row>
    <row customHeight="1" ht="24">
      <c r="A44" s="1419" t="s">
        <v>290</v>
      </c>
      <c r="B44" s="1419" t="s">
        <v>291</v>
      </c>
      <c r="C44" s="1419" t="s">
        <v>292</v>
      </c>
      <c r="D44" s="1419" t="s">
        <v>609</v>
      </c>
      <c r="E44" s="2315"/>
      <c r="F44" s="2315"/>
      <c r="G44" s="2315"/>
      <c r="H44" s="2315"/>
      <c r="I44" s="2312" t="str">
        <f>S43&amp;".1"</f>
        <v>...1</v>
      </c>
      <c r="J44" s="1419"/>
      <c r="K44" s="1419"/>
      <c r="L44" s="1420"/>
      <c r="P44" s="2313">
        <v>1</v>
      </c>
      <c r="Q44" s="1506"/>
      <c r="R44" s="412"/>
      <c r="S44" s="1513" t="str">
        <f>$I44</f>
        <v>...1</v>
      </c>
      <c r="T44" s="341" t="s">
        <v>596</v>
      </c>
      <c r="U44" s="356"/>
      <c r="V44" s="2406"/>
      <c r="W44" s="2407"/>
      <c r="X44" s="2407"/>
      <c r="Y44" s="2407"/>
      <c r="Z44" s="2407"/>
      <c r="AA44" s="2407"/>
      <c r="AB44" s="2408"/>
      <c r="AC44" s="2409"/>
      <c r="AD44" s="2410"/>
      <c r="AE44" s="2410"/>
      <c r="AF44" s="2410"/>
      <c r="AG44" s="2410"/>
      <c r="AH44" s="2410"/>
      <c r="AI44" s="2410"/>
      <c r="AJ44" s="2411"/>
      <c r="AK44" s="1314" t="s">
        <v>597</v>
      </c>
      <c r="AM44" s="556"/>
      <c r="AN44" s="556" t="str">
        <f>IF(T44="","",T44)</f>
        <v>Наименование признака дифференциации</v>
      </c>
      <c r="AO44" s="556"/>
      <c r="AP44" s="556"/>
      <c r="AQ44" s="1211">
        <v>23</v>
      </c>
    </row>
    <row customHeight="1" ht="24">
      <c r="A45" s="1419" t="s">
        <v>290</v>
      </c>
      <c r="B45" s="1419" t="s">
        <v>291</v>
      </c>
      <c r="C45" s="1419" t="s">
        <v>292</v>
      </c>
      <c r="D45" s="1419" t="s">
        <v>609</v>
      </c>
      <c r="E45" s="2315"/>
      <c r="F45" s="2315"/>
      <c r="G45" s="2315"/>
      <c r="H45" s="2315"/>
      <c r="I45" s="2342"/>
      <c r="J45" s="2312" t="str">
        <f>I44&amp;".1"</f>
        <v>...1.1</v>
      </c>
      <c r="K45" s="1419"/>
      <c r="L45" s="1420" t="s">
        <v>522</v>
      </c>
      <c r="P45" s="2313"/>
      <c r="Q45" s="2313">
        <v>1</v>
      </c>
      <c r="R45" s="413"/>
      <c r="S45" s="1513" t="str">
        <f>$J45</f>
        <v>...1.1</v>
      </c>
      <c r="T45" s="342" t="s">
        <v>523</v>
      </c>
      <c r="U45" s="356"/>
      <c r="V45" s="2301"/>
      <c r="W45" s="2302"/>
      <c r="X45" s="2302"/>
      <c r="Y45" s="2302"/>
      <c r="Z45" s="2302"/>
      <c r="AA45" s="2302"/>
      <c r="AB45" s="2303"/>
      <c r="AC45" s="2301"/>
      <c r="AD45" s="2302"/>
      <c r="AE45" s="2302"/>
      <c r="AF45" s="2302"/>
      <c r="AG45" s="2302"/>
      <c r="AH45" s="2302"/>
      <c r="AI45" s="2302"/>
      <c r="AJ45" s="2303"/>
      <c r="AK45" s="1363" t="s">
        <v>598</v>
      </c>
      <c r="AM45" s="556"/>
      <c r="AN45" s="556" t="str">
        <f>IF(T45="","",T45)</f>
        <v>Группа потребителей</v>
      </c>
      <c r="AO45" s="556"/>
      <c r="AP45" s="556"/>
      <c r="AQ45" s="1211">
        <v>23</v>
      </c>
    </row>
    <row customHeight="1" ht="24">
      <c r="A46" s="1419" t="s">
        <v>290</v>
      </c>
      <c r="B46" s="1419" t="s">
        <v>291</v>
      </c>
      <c r="C46" s="1419" t="s">
        <v>292</v>
      </c>
      <c r="D46" s="1419" t="s">
        <v>609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290</v>
      </c>
      <c r="B47" s="1419" t="s">
        <v>291</v>
      </c>
      <c r="C47" s="1419" t="s">
        <v>292</v>
      </c>
      <c r="D47" s="1419" t="s">
        <v>609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290</v>
      </c>
      <c r="B48" s="1419" t="s">
        <v>291</v>
      </c>
      <c r="C48" s="1419" t="s">
        <v>292</v>
      </c>
      <c r="D48" s="1419" t="s">
        <v>609</v>
      </c>
      <c r="E48" s="2315"/>
      <c r="F48" s="2315"/>
      <c r="G48" s="2315"/>
      <c r="H48" s="2315"/>
      <c r="I48" s="2342"/>
      <c r="J48" s="2312"/>
      <c r="K48" s="1419"/>
      <c r="L48" s="1420"/>
      <c r="P48" s="2313"/>
      <c r="Q48" s="2313"/>
      <c r="R48" s="412"/>
      <c r="S48" s="1334"/>
      <c r="T48" s="343" t="s">
        <v>599</v>
      </c>
      <c r="U48" s="423"/>
      <c r="V48" s="423"/>
      <c r="W48" s="423"/>
      <c r="X48" s="423"/>
      <c r="Y48" s="423"/>
      <c r="Z48" s="423"/>
      <c r="AA48" s="423"/>
      <c r="AB48" s="423"/>
      <c r="AC48" s="423"/>
      <c r="AD48" s="423"/>
      <c r="AE48" s="423"/>
      <c r="AF48" s="423"/>
      <c r="AG48" s="423"/>
      <c r="AH48" s="423"/>
      <c r="AI48" s="423"/>
      <c r="AJ48" s="423"/>
      <c r="AK48" s="1314" t="s">
        <v>600</v>
      </c>
      <c r="AM48" s="556"/>
      <c r="AN48" s="556" t="str">
        <f>IF(T48="","",T48)</f>
        <v>Добавить значение признака дифференциации</v>
      </c>
      <c r="AO48" s="556"/>
      <c r="AP48" s="556"/>
      <c r="AQ48" s="1211">
        <v>20</v>
      </c>
    </row>
    <row customHeight="1" ht="22.049999999999997">
      <c r="A49" s="1419" t="s">
        <v>290</v>
      </c>
      <c r="B49" s="1419" t="s">
        <v>291</v>
      </c>
      <c r="C49" s="1419" t="s">
        <v>292</v>
      </c>
      <c r="D49" s="1419" t="s">
        <v>609</v>
      </c>
      <c r="E49" s="2315"/>
      <c r="F49" s="2315"/>
      <c r="G49" s="2315"/>
      <c r="H49" s="2315"/>
      <c r="I49" s="2312"/>
      <c r="J49" s="1419"/>
      <c r="K49" s="1419"/>
      <c r="L49" s="1420"/>
      <c r="P49" s="2313"/>
      <c r="Q49" s="1506"/>
      <c r="R49" s="412"/>
      <c r="S49" s="1334"/>
      <c r="T49" s="421" t="s">
        <v>528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290</v>
      </c>
      <c r="B50" s="1419" t="s">
        <v>291</v>
      </c>
      <c r="C50" s="1419" t="s">
        <v>292</v>
      </c>
      <c r="D50" s="1419" t="s">
        <v>609</v>
      </c>
      <c r="E50" s="2315"/>
      <c r="F50" s="2315"/>
      <c r="G50" s="2315"/>
      <c r="H50" s="2314"/>
      <c r="I50" s="1419"/>
      <c r="J50" s="1419"/>
      <c r="K50" s="1419"/>
      <c r="L50" s="1420"/>
      <c r="M50" s="1421"/>
      <c r="N50" s="1421"/>
      <c r="O50" s="593"/>
      <c r="P50" s="416"/>
      <c r="Q50" s="431"/>
      <c r="R50" s="411"/>
      <c r="S50" s="1334"/>
      <c r="T50" s="428" t="s">
        <v>601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290</v>
      </c>
      <c r="B51" s="1399" t="s">
        <v>291</v>
      </c>
      <c r="C51" s="1370"/>
      <c r="D51" s="1370"/>
      <c r="E51" s="2315"/>
      <c r="F51" s="2314"/>
      <c r="G51" s="1370"/>
      <c r="H51" s="1370"/>
      <c r="I51" s="1370"/>
      <c r="J51" s="1370"/>
      <c r="K51" s="1370"/>
      <c r="L51" s="1514"/>
      <c r="M51" s="1377"/>
      <c r="N51" s="1377"/>
      <c r="P51" s="1372"/>
      <c r="Q51" s="1373"/>
      <c r="R51" s="1372"/>
      <c r="S51" s="1378"/>
      <c r="T51" s="1381" t="s">
        <v>315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290</v>
      </c>
      <c r="B52" s="1399"/>
      <c r="C52" s="1399"/>
      <c r="D52" s="1399"/>
      <c r="E52" s="2314"/>
      <c r="F52" s="1399"/>
      <c r="G52" s="1399"/>
      <c r="H52" s="1399"/>
      <c r="I52" s="1399"/>
      <c r="J52" s="1399"/>
      <c r="K52" s="1399"/>
      <c r="L52" s="1402"/>
      <c r="M52" s="1377"/>
      <c r="N52" s="1377"/>
      <c r="O52" s="574"/>
      <c r="P52" s="436"/>
      <c r="Q52" s="1400"/>
      <c r="R52" s="436"/>
      <c r="S52" s="1378"/>
      <c r="T52" s="1381" t="s">
        <v>368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369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43E1E-2C43-E69B-8A78-52C3063CF21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190</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513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514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594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595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596</v>
      </c>
      <c r="U5" s="356"/>
      <c r="V5" s="2406"/>
      <c r="W5" s="2407"/>
      <c r="X5" s="2407"/>
      <c r="Y5" s="2407"/>
      <c r="Z5" s="2407"/>
      <c r="AA5" s="2407"/>
      <c r="AB5" s="2408"/>
      <c r="AC5" s="2409"/>
      <c r="AD5" s="2410"/>
      <c r="AE5" s="2410"/>
      <c r="AF5" s="2410"/>
      <c r="AG5" s="2410"/>
      <c r="AH5" s="2410"/>
      <c r="AI5" s="2410"/>
      <c r="AJ5" s="2411"/>
      <c r="AK5" s="1314" t="s">
        <v>597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522</v>
      </c>
      <c r="P6" s="2313"/>
      <c r="Q6" s="2313">
        <v>1</v>
      </c>
      <c r="R6" s="413"/>
      <c r="S6" s="1513">
        <f>$J6</f>
      </c>
      <c r="T6" s="342" t="s">
        <v>523</v>
      </c>
      <c r="U6" s="356"/>
      <c r="V6" s="2301"/>
      <c r="W6" s="2302"/>
      <c r="X6" s="2302"/>
      <c r="Y6" s="2302"/>
      <c r="Z6" s="2302"/>
      <c r="AA6" s="2302"/>
      <c r="AB6" s="2303"/>
      <c r="AC6" s="2301"/>
      <c r="AD6" s="2302"/>
      <c r="AE6" s="2302"/>
      <c r="AF6" s="2302"/>
      <c r="AG6" s="2302"/>
      <c r="AH6" s="2302"/>
      <c r="AI6" s="2302"/>
      <c r="AJ6" s="2303"/>
      <c r="AK6" s="1363" t="s">
        <v>598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599</v>
      </c>
      <c r="U9" s="423"/>
      <c r="V9" s="423"/>
      <c r="W9" s="423"/>
      <c r="X9" s="423"/>
      <c r="Y9" s="423"/>
      <c r="Z9" s="423"/>
      <c r="AA9" s="423"/>
      <c r="AB9" s="423"/>
      <c r="AC9" s="423"/>
      <c r="AD9" s="423"/>
      <c r="AE9" s="423"/>
      <c r="AF9" s="423"/>
      <c r="AG9" s="423"/>
      <c r="AH9" s="423"/>
      <c r="AI9" s="423"/>
      <c r="AJ9" s="423"/>
      <c r="AK9" s="1314" t="s">
        <v>600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528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601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315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368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531</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532</v>
      </c>
      <c r="P20" s="1418"/>
      <c r="Q20" s="1498"/>
      <c r="R20" s="1498"/>
      <c r="S20" s="785"/>
      <c r="T20" s="1216" t="s">
        <v>533</v>
      </c>
      <c r="Z20" s="242" t="s">
        <v>534</v>
      </c>
      <c r="AB20" s="242" t="s">
        <v>535</v>
      </c>
      <c r="AC20" s="1216" t="s">
        <v>533</v>
      </c>
      <c r="AG20" s="242" t="s">
        <v>536</v>
      </c>
      <c r="AI20" s="242" t="s">
        <v>535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82" customFormat="1" customHeight="1" ht="18.75">
      <c r="A28" s="1424"/>
      <c r="B28" s="1424"/>
      <c r="C28" s="1424"/>
      <c r="D28" s="1424"/>
      <c r="E28" s="1424"/>
      <c r="F28" s="1424"/>
      <c r="G28" s="1424"/>
      <c r="H28" s="1424"/>
      <c r="I28" s="1424"/>
      <c r="J28" s="1424"/>
      <c r="K28" s="1424"/>
      <c r="L28" s="1425"/>
      <c r="M28" s="1424"/>
      <c r="N28" s="1424"/>
      <c r="O28" s="1424"/>
      <c r="S28" s="2306" t="s">
        <v>537</v>
      </c>
      <c r="T28" s="2306"/>
      <c r="U28" s="1428"/>
      <c r="V28" s="2320" t="str">
        <f>IF(TITLE_DATE_PR_CHANGE="",IF(TITLE_DATE_PR="","",TITLE_DATE_PR),TITLE_DATE_PR_CHANGE)</f>
        <v>45645</v>
      </c>
      <c r="W28" s="2320"/>
      <c r="X28" s="2320"/>
      <c r="Y28" s="2320"/>
      <c r="Z28" s="2320"/>
      <c r="AA28" s="2320"/>
      <c r="AB28" s="382"/>
      <c r="AC28" s="2320" t="str">
        <f>IF(TITLE_DATE_PR_CHANGE="",IF(TITLE_DATE_PR="","",TITLE_DATE_PR),TITLE_DATE_PR_CHANGE)</f>
        <v>45645</v>
      </c>
      <c r="AD28" s="2320"/>
      <c r="AE28" s="2320"/>
      <c r="AF28" s="2320"/>
      <c r="AG28" s="2320"/>
      <c r="AH28" s="2320"/>
      <c r="AI28" s="382"/>
      <c r="AJ28" s="382"/>
      <c r="AK28" s="336"/>
      <c r="AL28" s="424"/>
      <c r="AM28" s="424"/>
      <c r="AN28" s="424"/>
      <c r="AO28" s="424"/>
      <c r="AP28" s="424"/>
      <c r="AQ28" s="474">
        <v>0</v>
      </c>
    </row>
    <row s="2982" customFormat="1" customHeight="1" ht="18.75">
      <c r="A29" s="1424"/>
      <c r="B29" s="1424"/>
      <c r="C29" s="1424"/>
      <c r="D29" s="1424"/>
      <c r="E29" s="1424"/>
      <c r="F29" s="1424"/>
      <c r="G29" s="1424"/>
      <c r="H29" s="1424"/>
      <c r="I29" s="1424"/>
      <c r="J29" s="1424"/>
      <c r="K29" s="1424"/>
      <c r="L29" s="1425"/>
      <c r="M29" s="1424"/>
      <c r="N29" s="1424"/>
      <c r="O29" s="1424"/>
      <c r="S29" s="2306" t="s">
        <v>538</v>
      </c>
      <c r="T29" s="2306"/>
      <c r="U29" s="1428"/>
      <c r="V29" s="2307" t="str">
        <f>IF(TITLE_NUMBER_PR_CHANGE="",IF(TITLE_NUMBER_PR="","",TITLE_NUMBER_PR),TITLE_NUMBER_PR_CHANGE)</f>
        <v>59/4</v>
      </c>
      <c r="W29" s="2307"/>
      <c r="X29" s="2307"/>
      <c r="Y29" s="2307"/>
      <c r="Z29" s="2307"/>
      <c r="AA29" s="2307"/>
      <c r="AB29" s="382"/>
      <c r="AC29" s="2307" t="str">
        <f>IF(TITLE_NUMBER_PR_CHANGE="",IF(TITLE_NUMBER_PR="","",TITLE_NUMBER_PR),TITLE_NUMBER_PR_CHANGE)</f>
        <v>59/4</v>
      </c>
      <c r="AD29" s="2307"/>
      <c r="AE29" s="2307"/>
      <c r="AF29" s="2307"/>
      <c r="AG29" s="2307"/>
      <c r="AH29" s="2307"/>
      <c r="AI29" s="382"/>
      <c r="AJ29" s="382"/>
      <c r="AK29" s="336"/>
      <c r="AL29" s="424"/>
      <c r="AM29" s="424"/>
      <c r="AN29" s="424"/>
      <c r="AO29" s="424"/>
      <c r="AP29" s="424"/>
      <c r="AQ29" s="474">
        <v>0</v>
      </c>
    </row>
    <row s="298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2" customFormat="1" customHeight="1" ht="18.75" hidden="1">
      <c r="A32" s="1424"/>
      <c r="B32" s="1424"/>
      <c r="C32" s="1424"/>
      <c r="D32" s="1424"/>
      <c r="E32" s="1424"/>
      <c r="F32" s="1424"/>
      <c r="G32" s="1424"/>
      <c r="H32" s="1424"/>
      <c r="I32" s="1424"/>
      <c r="J32" s="1424"/>
      <c r="K32" s="1424"/>
      <c r="L32" s="1425"/>
      <c r="M32" s="1424"/>
      <c r="N32" s="1424"/>
      <c r="O32" s="1424"/>
      <c r="S32" s="2306" t="s">
        <v>539</v>
      </c>
      <c r="T32" s="2306"/>
      <c r="U32" s="1428"/>
      <c r="V32" s="2320" t="str">
        <f>IF(TITLE_DATE_PR_CHANGE="",IF(TITLE_DATE_PR="","",TITLE_DATE_PR),TITLE_DATE_PR_CHANGE)</f>
        <v>45645</v>
      </c>
      <c r="W32" s="2320"/>
      <c r="X32" s="2320"/>
      <c r="Y32" s="2320"/>
      <c r="Z32" s="2320"/>
      <c r="AA32" s="2320"/>
      <c r="AB32" s="382"/>
      <c r="AC32" s="2320" t="str">
        <f>IF(TITLE_DATE_PR_CHANGE="",IF(TITLE_DATE_PR="","",TITLE_DATE_PR),TITLE_DATE_PR_CHANGE)</f>
        <v>45645</v>
      </c>
      <c r="AD32" s="2320"/>
      <c r="AE32" s="2320"/>
      <c r="AF32" s="2320"/>
      <c r="AG32" s="2320"/>
      <c r="AH32" s="2320"/>
      <c r="AI32" s="382"/>
      <c r="AJ32" s="382"/>
      <c r="AK32" s="336"/>
      <c r="AL32" s="424"/>
      <c r="AM32" s="424"/>
      <c r="AN32" s="424"/>
      <c r="AO32" s="424"/>
      <c r="AP32" s="424"/>
      <c r="AQ32" s="474">
        <v>0</v>
      </c>
    </row>
    <row s="2982" customFormat="1" customHeight="1" ht="18.75" hidden="1">
      <c r="A33" s="1424"/>
      <c r="B33" s="1424"/>
      <c r="C33" s="1424"/>
      <c r="D33" s="1424"/>
      <c r="E33" s="1424"/>
      <c r="F33" s="1424"/>
      <c r="G33" s="1424"/>
      <c r="H33" s="1424"/>
      <c r="I33" s="1424"/>
      <c r="J33" s="1424"/>
      <c r="K33" s="1424"/>
      <c r="L33" s="1425"/>
      <c r="M33" s="1424"/>
      <c r="N33" s="1424"/>
      <c r="O33" s="1424"/>
      <c r="S33" s="2306" t="s">
        <v>540</v>
      </c>
      <c r="T33" s="2306"/>
      <c r="U33" s="1428"/>
      <c r="V33" s="2307" t="str">
        <f>IF(TITLE_NUMBER_PR_CHANGE="",IF(TITLE_NUMBER_PR="","",TITLE_NUMBER_PR),TITLE_NUMBER_PR_CHANGE)</f>
        <v>59/4</v>
      </c>
      <c r="W33" s="2307"/>
      <c r="X33" s="2307"/>
      <c r="Y33" s="2307"/>
      <c r="Z33" s="2307"/>
      <c r="AA33" s="2307"/>
      <c r="AB33" s="382"/>
      <c r="AC33" s="2307" t="str">
        <f>IF(TITLE_NUMBER_PR_CHANGE="",IF(TITLE_NUMBER_PR="","",TITLE_NUMBER_PR),TITLE_NUMBER_PR_CHANGE)</f>
        <v>59/4</v>
      </c>
      <c r="AD33" s="2307"/>
      <c r="AE33" s="2307"/>
      <c r="AF33" s="2307"/>
      <c r="AG33" s="2307"/>
      <c r="AH33" s="2307"/>
      <c r="AI33" s="382"/>
      <c r="AJ33" s="382"/>
      <c r="AK33" s="336"/>
      <c r="AL33" s="424"/>
      <c r="AM33" s="424"/>
      <c r="AN33" s="424"/>
      <c r="AO33" s="424"/>
      <c r="AP33" s="424"/>
      <c r="AQ33" s="474">
        <v>0</v>
      </c>
    </row>
    <row s="298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541</v>
      </c>
      <c r="AC34" s="382"/>
      <c r="AD34" s="382"/>
      <c r="AE34" s="382"/>
      <c r="AF34" s="382"/>
      <c r="AG34" s="382"/>
      <c r="AH34" s="382"/>
      <c r="AI34" s="334" t="s">
        <v>541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416</v>
      </c>
      <c r="T36" s="2183"/>
      <c r="U36" s="2183"/>
      <c r="V36" s="2183"/>
      <c r="W36" s="2183"/>
      <c r="X36" s="2183"/>
      <c r="Y36" s="2183"/>
      <c r="Z36" s="2183"/>
      <c r="AA36" s="2183"/>
      <c r="AB36" s="2183"/>
      <c r="AC36" s="2183"/>
      <c r="AD36" s="2183"/>
      <c r="AE36" s="2183"/>
      <c r="AF36" s="2183"/>
      <c r="AG36" s="2183"/>
      <c r="AH36" s="2183"/>
      <c r="AI36" s="2183"/>
      <c r="AJ36" s="2183"/>
      <c r="AK36" s="2183" t="s">
        <v>417</v>
      </c>
      <c r="AQ36" s="1211">
        <v>14</v>
      </c>
    </row>
    <row customHeight="1" ht="14.699999999999998">
      <c r="Q37" s="432"/>
      <c r="R37" s="432"/>
      <c r="S37" s="2329" t="s">
        <v>90</v>
      </c>
      <c r="T37" s="2265" t="s">
        <v>542</v>
      </c>
      <c r="U37" s="357"/>
      <c r="V37" s="2330" t="s">
        <v>543</v>
      </c>
      <c r="W37" s="2331"/>
      <c r="X37" s="2331"/>
      <c r="Y37" s="2331"/>
      <c r="Z37" s="2331"/>
      <c r="AA37" s="2332"/>
      <c r="AB37" s="2333" t="s">
        <v>544</v>
      </c>
      <c r="AC37" s="2330" t="s">
        <v>543</v>
      </c>
      <c r="AD37" s="2331"/>
      <c r="AE37" s="2331"/>
      <c r="AF37" s="2331"/>
      <c r="AG37" s="2331"/>
      <c r="AH37" s="2332"/>
      <c r="AI37" s="2333" t="s">
        <v>545</v>
      </c>
      <c r="AJ37" s="2336" t="s">
        <v>546</v>
      </c>
      <c r="AK37" s="2183"/>
      <c r="AQ37" s="1211">
        <v>14</v>
      </c>
    </row>
    <row customHeight="1" ht="35.699999999999996">
      <c r="Q38" s="432"/>
      <c r="R38" s="432"/>
      <c r="S38" s="2329"/>
      <c r="T38" s="2265"/>
      <c r="U38" s="1087"/>
      <c r="V38" s="1508" t="s">
        <v>602</v>
      </c>
      <c r="W38" s="2318" t="s">
        <v>549</v>
      </c>
      <c r="X38" s="2319"/>
      <c r="Y38" s="2318" t="s">
        <v>550</v>
      </c>
      <c r="Z38" s="2325"/>
      <c r="AA38" s="2319"/>
      <c r="AB38" s="2334"/>
      <c r="AC38" s="1508" t="s">
        <v>602</v>
      </c>
      <c r="AD38" s="2318" t="s">
        <v>549</v>
      </c>
      <c r="AE38" s="2319"/>
      <c r="AF38" s="2318" t="s">
        <v>550</v>
      </c>
      <c r="AG38" s="2325"/>
      <c r="AH38" s="2319"/>
      <c r="AI38" s="2334"/>
      <c r="AJ38" s="2337"/>
      <c r="AK38" s="2183"/>
      <c r="AQ38" s="1211">
        <v>34</v>
      </c>
    </row>
    <row customHeight="1" ht="35.699999999999996">
      <c r="A39" s="1426"/>
      <c r="B39" s="1426" t="s">
        <v>202</v>
      </c>
      <c r="C39" s="1426" t="s">
        <v>203</v>
      </c>
      <c r="D39" s="1426" t="s">
        <v>204</v>
      </c>
      <c r="E39" s="1420" t="s">
        <v>551</v>
      </c>
      <c r="F39" s="1420" t="s">
        <v>552</v>
      </c>
      <c r="G39" s="1420" t="s">
        <v>553</v>
      </c>
      <c r="H39" s="1420"/>
      <c r="I39" s="1420" t="s">
        <v>603</v>
      </c>
      <c r="J39" s="1420" t="s">
        <v>556</v>
      </c>
      <c r="K39" s="1420" t="s">
        <v>604</v>
      </c>
      <c r="L39" s="1420" t="s">
        <v>532</v>
      </c>
      <c r="Q39" s="432"/>
      <c r="R39" s="432"/>
      <c r="S39" s="2329"/>
      <c r="T39" s="2265"/>
      <c r="U39" s="358"/>
      <c r="V39" s="1508" t="s">
        <v>605</v>
      </c>
      <c r="W39" s="1278" t="s">
        <v>606</v>
      </c>
      <c r="X39" s="1278" t="s">
        <v>607</v>
      </c>
      <c r="Y39" s="1511" t="s">
        <v>560</v>
      </c>
      <c r="Z39" s="2326" t="s">
        <v>561</v>
      </c>
      <c r="AA39" s="2327"/>
      <c r="AB39" s="2335"/>
      <c r="AC39" s="1508" t="s">
        <v>605</v>
      </c>
      <c r="AD39" s="1278" t="s">
        <v>606</v>
      </c>
      <c r="AE39" s="1278" t="s">
        <v>607</v>
      </c>
      <c r="AF39" s="1511" t="s">
        <v>560</v>
      </c>
      <c r="AG39" s="2326" t="s">
        <v>561</v>
      </c>
      <c r="AH39" s="2327"/>
      <c r="AI39" s="2335"/>
      <c r="AJ39" s="2338"/>
      <c r="AK39" s="2183"/>
      <c r="AQ39" s="1211">
        <v>34</v>
      </c>
    </row>
    <row s="343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179</v>
      </c>
      <c r="T40" s="1311" t="s">
        <v>105</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295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190</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295</v>
      </c>
      <c r="B42" s="1419" t="s">
        <v>296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513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514</v>
      </c>
      <c r="AM42" s="556"/>
      <c r="AN42" s="556" t="str">
        <f>IF(T42="","",T42)</f>
        <v>Территория действия тарифа</v>
      </c>
      <c r="AO42" s="556"/>
      <c r="AP42" s="556"/>
      <c r="AQ42" s="1211">
        <v>23</v>
      </c>
    </row>
    <row customHeight="1" ht="24">
      <c r="A43" s="1419" t="s">
        <v>295</v>
      </c>
      <c r="B43" s="1419" t="s">
        <v>296</v>
      </c>
      <c r="C43" s="1419" t="s">
        <v>297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594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595</v>
      </c>
      <c r="AM43" s="556"/>
      <c r="AN43" s="556" t="str">
        <f>IF(T43="","",T43)</f>
        <v>Наименование централизованной системы холодного водоснабжения</v>
      </c>
      <c r="AO43" s="556"/>
      <c r="AP43" s="556"/>
      <c r="AQ43" s="1211">
        <v>23</v>
      </c>
    </row>
    <row customHeight="1" ht="24">
      <c r="A44" s="1419" t="s">
        <v>295</v>
      </c>
      <c r="B44" s="1419" t="s">
        <v>296</v>
      </c>
      <c r="C44" s="1419" t="s">
        <v>297</v>
      </c>
      <c r="D44" s="1419" t="s">
        <v>610</v>
      </c>
      <c r="E44" s="2315"/>
      <c r="F44" s="2315"/>
      <c r="G44" s="2315"/>
      <c r="H44" s="2315"/>
      <c r="I44" s="2312" t="str">
        <f>S43&amp;".1"</f>
        <v>...1</v>
      </c>
      <c r="J44" s="1419"/>
      <c r="K44" s="1419"/>
      <c r="L44" s="1420"/>
      <c r="P44" s="2313">
        <v>1</v>
      </c>
      <c r="Q44" s="1506"/>
      <c r="R44" s="412"/>
      <c r="S44" s="1513" t="str">
        <f>$I44</f>
        <v>...1</v>
      </c>
      <c r="T44" s="341" t="s">
        <v>596</v>
      </c>
      <c r="U44" s="356"/>
      <c r="V44" s="2406"/>
      <c r="W44" s="2407"/>
      <c r="X44" s="2407"/>
      <c r="Y44" s="2407"/>
      <c r="Z44" s="2407"/>
      <c r="AA44" s="2407"/>
      <c r="AB44" s="2408"/>
      <c r="AC44" s="2409"/>
      <c r="AD44" s="2410"/>
      <c r="AE44" s="2410"/>
      <c r="AF44" s="2410"/>
      <c r="AG44" s="2410"/>
      <c r="AH44" s="2410"/>
      <c r="AI44" s="2410"/>
      <c r="AJ44" s="2411"/>
      <c r="AK44" s="1314" t="s">
        <v>597</v>
      </c>
      <c r="AM44" s="556"/>
      <c r="AN44" s="556" t="str">
        <f>IF(T44="","",T44)</f>
        <v>Наименование признака дифференциации</v>
      </c>
      <c r="AO44" s="556"/>
      <c r="AP44" s="556"/>
      <c r="AQ44" s="1211">
        <v>23</v>
      </c>
    </row>
    <row customHeight="1" ht="24">
      <c r="A45" s="1419" t="s">
        <v>295</v>
      </c>
      <c r="B45" s="1419" t="s">
        <v>296</v>
      </c>
      <c r="C45" s="1419" t="s">
        <v>297</v>
      </c>
      <c r="D45" s="1419" t="s">
        <v>610</v>
      </c>
      <c r="E45" s="2315"/>
      <c r="F45" s="2315"/>
      <c r="G45" s="2315"/>
      <c r="H45" s="2315"/>
      <c r="I45" s="2342"/>
      <c r="J45" s="2312" t="str">
        <f>I44&amp;".1"</f>
        <v>...1.1</v>
      </c>
      <c r="K45" s="1419"/>
      <c r="L45" s="1420" t="s">
        <v>522</v>
      </c>
      <c r="P45" s="2313"/>
      <c r="Q45" s="2313">
        <v>1</v>
      </c>
      <c r="R45" s="413"/>
      <c r="S45" s="1513" t="str">
        <f>$J45</f>
        <v>...1.1</v>
      </c>
      <c r="T45" s="342" t="s">
        <v>523</v>
      </c>
      <c r="U45" s="356"/>
      <c r="V45" s="2301"/>
      <c r="W45" s="2302"/>
      <c r="X45" s="2302"/>
      <c r="Y45" s="2302"/>
      <c r="Z45" s="2302"/>
      <c r="AA45" s="2302"/>
      <c r="AB45" s="2303"/>
      <c r="AC45" s="2301"/>
      <c r="AD45" s="2302"/>
      <c r="AE45" s="2302"/>
      <c r="AF45" s="2302"/>
      <c r="AG45" s="2302"/>
      <c r="AH45" s="2302"/>
      <c r="AI45" s="2302"/>
      <c r="AJ45" s="2303"/>
      <c r="AK45" s="1363" t="s">
        <v>598</v>
      </c>
      <c r="AM45" s="556"/>
      <c r="AN45" s="556" t="str">
        <f>IF(T45="","",T45)</f>
        <v>Группа потребителей</v>
      </c>
      <c r="AO45" s="556"/>
      <c r="AP45" s="556"/>
      <c r="AQ45" s="1211">
        <v>23</v>
      </c>
    </row>
    <row customHeight="1" ht="24">
      <c r="A46" s="1419" t="s">
        <v>295</v>
      </c>
      <c r="B46" s="1419" t="s">
        <v>296</v>
      </c>
      <c r="C46" s="1419" t="s">
        <v>297</v>
      </c>
      <c r="D46" s="1419" t="s">
        <v>610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295</v>
      </c>
      <c r="B47" s="1419" t="s">
        <v>296</v>
      </c>
      <c r="C47" s="1419" t="s">
        <v>297</v>
      </c>
      <c r="D47" s="1419" t="s">
        <v>610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295</v>
      </c>
      <c r="B48" s="1419" t="s">
        <v>296</v>
      </c>
      <c r="C48" s="1419" t="s">
        <v>297</v>
      </c>
      <c r="D48" s="1419" t="s">
        <v>610</v>
      </c>
      <c r="E48" s="2315"/>
      <c r="F48" s="2315"/>
      <c r="G48" s="2315"/>
      <c r="H48" s="2315"/>
      <c r="I48" s="2342"/>
      <c r="J48" s="2312"/>
      <c r="K48" s="1419"/>
      <c r="L48" s="1420"/>
      <c r="P48" s="2313"/>
      <c r="Q48" s="2313"/>
      <c r="R48" s="412"/>
      <c r="S48" s="1334"/>
      <c r="T48" s="343" t="s">
        <v>599</v>
      </c>
      <c r="U48" s="423"/>
      <c r="V48" s="423"/>
      <c r="W48" s="423"/>
      <c r="X48" s="423"/>
      <c r="Y48" s="423"/>
      <c r="Z48" s="423"/>
      <c r="AA48" s="423"/>
      <c r="AB48" s="423"/>
      <c r="AC48" s="423"/>
      <c r="AD48" s="423"/>
      <c r="AE48" s="423"/>
      <c r="AF48" s="423"/>
      <c r="AG48" s="423"/>
      <c r="AH48" s="423"/>
      <c r="AI48" s="423"/>
      <c r="AJ48" s="423"/>
      <c r="AK48" s="1314" t="s">
        <v>600</v>
      </c>
      <c r="AM48" s="556"/>
      <c r="AN48" s="556" t="str">
        <f>IF(T48="","",T48)</f>
        <v>Добавить значение признака дифференциации</v>
      </c>
      <c r="AO48" s="556"/>
      <c r="AP48" s="556"/>
      <c r="AQ48" s="1211">
        <v>20</v>
      </c>
    </row>
    <row customHeight="1" ht="22.049999999999997">
      <c r="A49" s="1419" t="s">
        <v>295</v>
      </c>
      <c r="B49" s="1419" t="s">
        <v>296</v>
      </c>
      <c r="C49" s="1419" t="s">
        <v>297</v>
      </c>
      <c r="D49" s="1419" t="s">
        <v>610</v>
      </c>
      <c r="E49" s="2315"/>
      <c r="F49" s="2315"/>
      <c r="G49" s="2315"/>
      <c r="H49" s="2315"/>
      <c r="I49" s="2312"/>
      <c r="J49" s="1419"/>
      <c r="K49" s="1419"/>
      <c r="L49" s="1420"/>
      <c r="P49" s="2313"/>
      <c r="Q49" s="1506"/>
      <c r="R49" s="412"/>
      <c r="S49" s="1334"/>
      <c r="T49" s="421" t="s">
        <v>528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295</v>
      </c>
      <c r="B50" s="1419" t="s">
        <v>296</v>
      </c>
      <c r="C50" s="1419" t="s">
        <v>297</v>
      </c>
      <c r="D50" s="1419" t="s">
        <v>610</v>
      </c>
      <c r="E50" s="2315"/>
      <c r="F50" s="2315"/>
      <c r="G50" s="2315"/>
      <c r="H50" s="2314"/>
      <c r="I50" s="1419"/>
      <c r="J50" s="1419"/>
      <c r="K50" s="1419"/>
      <c r="L50" s="1420"/>
      <c r="M50" s="1421"/>
      <c r="N50" s="1421"/>
      <c r="O50" s="593"/>
      <c r="P50" s="416"/>
      <c r="Q50" s="431"/>
      <c r="R50" s="411"/>
      <c r="S50" s="1334"/>
      <c r="T50" s="428" t="s">
        <v>601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295</v>
      </c>
      <c r="B51" s="1399" t="s">
        <v>296</v>
      </c>
      <c r="C51" s="1370"/>
      <c r="D51" s="1370"/>
      <c r="E51" s="2315"/>
      <c r="F51" s="2314"/>
      <c r="G51" s="1370"/>
      <c r="H51" s="1370"/>
      <c r="I51" s="1370"/>
      <c r="J51" s="1370"/>
      <c r="K51" s="1370"/>
      <c r="L51" s="1514"/>
      <c r="M51" s="1377"/>
      <c r="N51" s="1377"/>
      <c r="P51" s="1372"/>
      <c r="Q51" s="1373"/>
      <c r="R51" s="1372"/>
      <c r="S51" s="1378"/>
      <c r="T51" s="1381" t="s">
        <v>315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295</v>
      </c>
      <c r="B52" s="1399"/>
      <c r="C52" s="1399"/>
      <c r="D52" s="1399"/>
      <c r="E52" s="2314"/>
      <c r="F52" s="1399"/>
      <c r="G52" s="1399"/>
      <c r="H52" s="1399"/>
      <c r="I52" s="1399"/>
      <c r="J52" s="1399"/>
      <c r="K52" s="1399"/>
      <c r="L52" s="1402"/>
      <c r="M52" s="1377"/>
      <c r="N52" s="1377"/>
      <c r="O52" s="574"/>
      <c r="P52" s="436"/>
      <c r="Q52" s="1400"/>
      <c r="R52" s="436"/>
      <c r="S52" s="1378"/>
      <c r="T52" s="1381" t="s">
        <v>368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369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BB019-C704-5633-4A6B-D62B3202C0C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190</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513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514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594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595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596</v>
      </c>
      <c r="U5" s="356"/>
      <c r="V5" s="2406"/>
      <c r="W5" s="2407"/>
      <c r="X5" s="2407"/>
      <c r="Y5" s="2407"/>
      <c r="Z5" s="2407"/>
      <c r="AA5" s="2407"/>
      <c r="AB5" s="2408"/>
      <c r="AC5" s="2409"/>
      <c r="AD5" s="2410"/>
      <c r="AE5" s="2410"/>
      <c r="AF5" s="2410"/>
      <c r="AG5" s="2410"/>
      <c r="AH5" s="2410"/>
      <c r="AI5" s="2410"/>
      <c r="AJ5" s="2411"/>
      <c r="AK5" s="1314" t="s">
        <v>597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522</v>
      </c>
      <c r="P6" s="2313"/>
      <c r="Q6" s="2313">
        <v>1</v>
      </c>
      <c r="R6" s="413"/>
      <c r="S6" s="1513">
        <f>$J6</f>
      </c>
      <c r="T6" s="342" t="s">
        <v>523</v>
      </c>
      <c r="U6" s="356"/>
      <c r="V6" s="2301"/>
      <c r="W6" s="2302"/>
      <c r="X6" s="2302"/>
      <c r="Y6" s="2302"/>
      <c r="Z6" s="2302"/>
      <c r="AA6" s="2302"/>
      <c r="AB6" s="2303"/>
      <c r="AC6" s="2301"/>
      <c r="AD6" s="2302"/>
      <c r="AE6" s="2302"/>
      <c r="AF6" s="2302"/>
      <c r="AG6" s="2302"/>
      <c r="AH6" s="2302"/>
      <c r="AI6" s="2302"/>
      <c r="AJ6" s="2303"/>
      <c r="AK6" s="1363" t="s">
        <v>598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599</v>
      </c>
      <c r="U9" s="423"/>
      <c r="V9" s="423"/>
      <c r="W9" s="423"/>
      <c r="X9" s="423"/>
      <c r="Y9" s="423"/>
      <c r="Z9" s="423"/>
      <c r="AA9" s="423"/>
      <c r="AB9" s="423"/>
      <c r="AC9" s="423"/>
      <c r="AD9" s="423"/>
      <c r="AE9" s="423"/>
      <c r="AF9" s="423"/>
      <c r="AG9" s="423"/>
      <c r="AH9" s="423"/>
      <c r="AI9" s="423"/>
      <c r="AJ9" s="423"/>
      <c r="AK9" s="1314" t="s">
        <v>600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528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601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315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368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531</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532</v>
      </c>
      <c r="P20" s="1418"/>
      <c r="Q20" s="1498"/>
      <c r="R20" s="1498"/>
      <c r="S20" s="785"/>
      <c r="T20" s="1216" t="s">
        <v>533</v>
      </c>
      <c r="Z20" s="242" t="s">
        <v>534</v>
      </c>
      <c r="AB20" s="242" t="s">
        <v>535</v>
      </c>
      <c r="AC20" s="1216" t="s">
        <v>533</v>
      </c>
      <c r="AG20" s="242" t="s">
        <v>536</v>
      </c>
      <c r="AI20" s="242" t="s">
        <v>535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82" customFormat="1" customHeight="1" ht="18.75">
      <c r="A28" s="1424"/>
      <c r="B28" s="1424"/>
      <c r="C28" s="1424"/>
      <c r="D28" s="1424"/>
      <c r="E28" s="1424"/>
      <c r="F28" s="1424"/>
      <c r="G28" s="1424"/>
      <c r="H28" s="1424"/>
      <c r="I28" s="1424"/>
      <c r="J28" s="1424"/>
      <c r="K28" s="1424"/>
      <c r="L28" s="1425"/>
      <c r="M28" s="1424"/>
      <c r="N28" s="1424"/>
      <c r="O28" s="1424"/>
      <c r="S28" s="2306" t="s">
        <v>537</v>
      </c>
      <c r="T28" s="2306"/>
      <c r="U28" s="1428"/>
      <c r="V28" s="2320" t="str">
        <f>IF(TITLE_DATE_PR_CHANGE="",IF(TITLE_DATE_PR="","",TITLE_DATE_PR),TITLE_DATE_PR_CHANGE)</f>
        <v>45645</v>
      </c>
      <c r="W28" s="2320"/>
      <c r="X28" s="2320"/>
      <c r="Y28" s="2320"/>
      <c r="Z28" s="2320"/>
      <c r="AA28" s="2320"/>
      <c r="AB28" s="382"/>
      <c r="AC28" s="2320" t="str">
        <f>IF(TITLE_DATE_PR_CHANGE="",IF(TITLE_DATE_PR="","",TITLE_DATE_PR),TITLE_DATE_PR_CHANGE)</f>
        <v>45645</v>
      </c>
      <c r="AD28" s="2320"/>
      <c r="AE28" s="2320"/>
      <c r="AF28" s="2320"/>
      <c r="AG28" s="2320"/>
      <c r="AH28" s="2320"/>
      <c r="AI28" s="382"/>
      <c r="AJ28" s="382"/>
      <c r="AK28" s="336"/>
      <c r="AL28" s="424"/>
      <c r="AM28" s="424"/>
      <c r="AN28" s="424"/>
      <c r="AO28" s="424"/>
      <c r="AP28" s="424"/>
      <c r="AQ28" s="474">
        <v>0</v>
      </c>
    </row>
    <row s="2982" customFormat="1" customHeight="1" ht="18.75">
      <c r="A29" s="1424"/>
      <c r="B29" s="1424"/>
      <c r="C29" s="1424"/>
      <c r="D29" s="1424"/>
      <c r="E29" s="1424"/>
      <c r="F29" s="1424"/>
      <c r="G29" s="1424"/>
      <c r="H29" s="1424"/>
      <c r="I29" s="1424"/>
      <c r="J29" s="1424"/>
      <c r="K29" s="1424"/>
      <c r="L29" s="1425"/>
      <c r="M29" s="1424"/>
      <c r="N29" s="1424"/>
      <c r="O29" s="1424"/>
      <c r="S29" s="2306" t="s">
        <v>538</v>
      </c>
      <c r="T29" s="2306"/>
      <c r="U29" s="1428"/>
      <c r="V29" s="2307" t="str">
        <f>IF(TITLE_NUMBER_PR_CHANGE="",IF(TITLE_NUMBER_PR="","",TITLE_NUMBER_PR),TITLE_NUMBER_PR_CHANGE)</f>
        <v>59/4</v>
      </c>
      <c r="W29" s="2307"/>
      <c r="X29" s="2307"/>
      <c r="Y29" s="2307"/>
      <c r="Z29" s="2307"/>
      <c r="AA29" s="2307"/>
      <c r="AB29" s="382"/>
      <c r="AC29" s="2307" t="str">
        <f>IF(TITLE_NUMBER_PR_CHANGE="",IF(TITLE_NUMBER_PR="","",TITLE_NUMBER_PR),TITLE_NUMBER_PR_CHANGE)</f>
        <v>59/4</v>
      </c>
      <c r="AD29" s="2307"/>
      <c r="AE29" s="2307"/>
      <c r="AF29" s="2307"/>
      <c r="AG29" s="2307"/>
      <c r="AH29" s="2307"/>
      <c r="AI29" s="382"/>
      <c r="AJ29" s="382"/>
      <c r="AK29" s="336"/>
      <c r="AL29" s="424"/>
      <c r="AM29" s="424"/>
      <c r="AN29" s="424"/>
      <c r="AO29" s="424"/>
      <c r="AP29" s="424"/>
      <c r="AQ29" s="474">
        <v>0</v>
      </c>
    </row>
    <row s="298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2" customFormat="1" customHeight="1" ht="18.75" hidden="1">
      <c r="A32" s="1424"/>
      <c r="B32" s="1424"/>
      <c r="C32" s="1424"/>
      <c r="D32" s="1424"/>
      <c r="E32" s="1424"/>
      <c r="F32" s="1424"/>
      <c r="G32" s="1424"/>
      <c r="H32" s="1424"/>
      <c r="I32" s="1424"/>
      <c r="J32" s="1424"/>
      <c r="K32" s="1424"/>
      <c r="L32" s="1425"/>
      <c r="M32" s="1424"/>
      <c r="N32" s="1424"/>
      <c r="O32" s="1424"/>
      <c r="S32" s="2306" t="s">
        <v>539</v>
      </c>
      <c r="T32" s="2306"/>
      <c r="U32" s="1428"/>
      <c r="V32" s="2320" t="str">
        <f>IF(TITLE_DATE_PR_CHANGE="",IF(TITLE_DATE_PR="","",TITLE_DATE_PR),TITLE_DATE_PR_CHANGE)</f>
        <v>45645</v>
      </c>
      <c r="W32" s="2320"/>
      <c r="X32" s="2320"/>
      <c r="Y32" s="2320"/>
      <c r="Z32" s="2320"/>
      <c r="AA32" s="2320"/>
      <c r="AB32" s="382"/>
      <c r="AC32" s="2320" t="str">
        <f>IF(TITLE_DATE_PR_CHANGE="",IF(TITLE_DATE_PR="","",TITLE_DATE_PR),TITLE_DATE_PR_CHANGE)</f>
        <v>45645</v>
      </c>
      <c r="AD32" s="2320"/>
      <c r="AE32" s="2320"/>
      <c r="AF32" s="2320"/>
      <c r="AG32" s="2320"/>
      <c r="AH32" s="2320"/>
      <c r="AI32" s="382"/>
      <c r="AJ32" s="382"/>
      <c r="AK32" s="336"/>
      <c r="AL32" s="424"/>
      <c r="AM32" s="424"/>
      <c r="AN32" s="424"/>
      <c r="AO32" s="424"/>
      <c r="AP32" s="424"/>
      <c r="AQ32" s="474">
        <v>0</v>
      </c>
    </row>
    <row s="2982" customFormat="1" customHeight="1" ht="18.75" hidden="1">
      <c r="A33" s="1424"/>
      <c r="B33" s="1424"/>
      <c r="C33" s="1424"/>
      <c r="D33" s="1424"/>
      <c r="E33" s="1424"/>
      <c r="F33" s="1424"/>
      <c r="G33" s="1424"/>
      <c r="H33" s="1424"/>
      <c r="I33" s="1424"/>
      <c r="J33" s="1424"/>
      <c r="K33" s="1424"/>
      <c r="L33" s="1425"/>
      <c r="M33" s="1424"/>
      <c r="N33" s="1424"/>
      <c r="O33" s="1424"/>
      <c r="S33" s="2306" t="s">
        <v>540</v>
      </c>
      <c r="T33" s="2306"/>
      <c r="U33" s="1428"/>
      <c r="V33" s="2307" t="str">
        <f>IF(TITLE_NUMBER_PR_CHANGE="",IF(TITLE_NUMBER_PR="","",TITLE_NUMBER_PR),TITLE_NUMBER_PR_CHANGE)</f>
        <v>59/4</v>
      </c>
      <c r="W33" s="2307"/>
      <c r="X33" s="2307"/>
      <c r="Y33" s="2307"/>
      <c r="Z33" s="2307"/>
      <c r="AA33" s="2307"/>
      <c r="AB33" s="382"/>
      <c r="AC33" s="2307" t="str">
        <f>IF(TITLE_NUMBER_PR_CHANGE="",IF(TITLE_NUMBER_PR="","",TITLE_NUMBER_PR),TITLE_NUMBER_PR_CHANGE)</f>
        <v>59/4</v>
      </c>
      <c r="AD33" s="2307"/>
      <c r="AE33" s="2307"/>
      <c r="AF33" s="2307"/>
      <c r="AG33" s="2307"/>
      <c r="AH33" s="2307"/>
      <c r="AI33" s="382"/>
      <c r="AJ33" s="382"/>
      <c r="AK33" s="336"/>
      <c r="AL33" s="424"/>
      <c r="AM33" s="424"/>
      <c r="AN33" s="424"/>
      <c r="AO33" s="424"/>
      <c r="AP33" s="424"/>
      <c r="AQ33" s="474">
        <v>0</v>
      </c>
    </row>
    <row s="298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541</v>
      </c>
      <c r="AC34" s="382"/>
      <c r="AD34" s="382"/>
      <c r="AE34" s="382"/>
      <c r="AF34" s="382"/>
      <c r="AG34" s="382"/>
      <c r="AH34" s="382"/>
      <c r="AI34" s="334" t="s">
        <v>541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416</v>
      </c>
      <c r="T36" s="2183"/>
      <c r="U36" s="2183"/>
      <c r="V36" s="2183"/>
      <c r="W36" s="2183"/>
      <c r="X36" s="2183"/>
      <c r="Y36" s="2183"/>
      <c r="Z36" s="2183"/>
      <c r="AA36" s="2183"/>
      <c r="AB36" s="2183"/>
      <c r="AC36" s="2183"/>
      <c r="AD36" s="2183"/>
      <c r="AE36" s="2183"/>
      <c r="AF36" s="2183"/>
      <c r="AG36" s="2183"/>
      <c r="AH36" s="2183"/>
      <c r="AI36" s="2183"/>
      <c r="AJ36" s="2183"/>
      <c r="AK36" s="2183" t="s">
        <v>417</v>
      </c>
      <c r="AQ36" s="1211">
        <v>14</v>
      </c>
    </row>
    <row customHeight="1" ht="14.699999999999998">
      <c r="Q37" s="432"/>
      <c r="R37" s="432"/>
      <c r="S37" s="2329" t="s">
        <v>90</v>
      </c>
      <c r="T37" s="2265" t="s">
        <v>542</v>
      </c>
      <c r="U37" s="357"/>
      <c r="V37" s="2330" t="s">
        <v>543</v>
      </c>
      <c r="W37" s="2331"/>
      <c r="X37" s="2331"/>
      <c r="Y37" s="2331"/>
      <c r="Z37" s="2331"/>
      <c r="AA37" s="2332"/>
      <c r="AB37" s="2333" t="s">
        <v>544</v>
      </c>
      <c r="AC37" s="2330" t="s">
        <v>543</v>
      </c>
      <c r="AD37" s="2331"/>
      <c r="AE37" s="2331"/>
      <c r="AF37" s="2331"/>
      <c r="AG37" s="2331"/>
      <c r="AH37" s="2332"/>
      <c r="AI37" s="2333" t="s">
        <v>545</v>
      </c>
      <c r="AJ37" s="2336" t="s">
        <v>546</v>
      </c>
      <c r="AK37" s="2183"/>
      <c r="AQ37" s="1211">
        <v>14</v>
      </c>
    </row>
    <row customHeight="1" ht="35.699999999999996">
      <c r="Q38" s="432"/>
      <c r="R38" s="432"/>
      <c r="S38" s="2329"/>
      <c r="T38" s="2265"/>
      <c r="U38" s="1087"/>
      <c r="V38" s="1508" t="s">
        <v>602</v>
      </c>
      <c r="W38" s="2318" t="s">
        <v>549</v>
      </c>
      <c r="X38" s="2319"/>
      <c r="Y38" s="2318" t="s">
        <v>550</v>
      </c>
      <c r="Z38" s="2325"/>
      <c r="AA38" s="2319"/>
      <c r="AB38" s="2334"/>
      <c r="AC38" s="1508" t="s">
        <v>602</v>
      </c>
      <c r="AD38" s="2318" t="s">
        <v>549</v>
      </c>
      <c r="AE38" s="2319"/>
      <c r="AF38" s="2318" t="s">
        <v>550</v>
      </c>
      <c r="AG38" s="2325"/>
      <c r="AH38" s="2319"/>
      <c r="AI38" s="2334"/>
      <c r="AJ38" s="2337"/>
      <c r="AK38" s="2183"/>
      <c r="AQ38" s="1211">
        <v>34</v>
      </c>
    </row>
    <row customHeight="1" ht="35.699999999999996">
      <c r="A39" s="1426"/>
      <c r="B39" s="1426" t="s">
        <v>202</v>
      </c>
      <c r="C39" s="1426" t="s">
        <v>203</v>
      </c>
      <c r="D39" s="1426" t="s">
        <v>204</v>
      </c>
      <c r="E39" s="1420" t="s">
        <v>551</v>
      </c>
      <c r="F39" s="1420" t="s">
        <v>552</v>
      </c>
      <c r="G39" s="1420" t="s">
        <v>553</v>
      </c>
      <c r="H39" s="1420"/>
      <c r="I39" s="1420" t="s">
        <v>603</v>
      </c>
      <c r="J39" s="1420" t="s">
        <v>556</v>
      </c>
      <c r="K39" s="1420" t="s">
        <v>604</v>
      </c>
      <c r="L39" s="1420" t="s">
        <v>532</v>
      </c>
      <c r="Q39" s="432"/>
      <c r="R39" s="432"/>
      <c r="S39" s="2329"/>
      <c r="T39" s="2265"/>
      <c r="U39" s="358"/>
      <c r="V39" s="1508" t="s">
        <v>605</v>
      </c>
      <c r="W39" s="1278" t="s">
        <v>606</v>
      </c>
      <c r="X39" s="1278" t="s">
        <v>607</v>
      </c>
      <c r="Y39" s="1511" t="s">
        <v>560</v>
      </c>
      <c r="Z39" s="2326" t="s">
        <v>561</v>
      </c>
      <c r="AA39" s="2327"/>
      <c r="AB39" s="2335"/>
      <c r="AC39" s="1508" t="s">
        <v>605</v>
      </c>
      <c r="AD39" s="1278" t="s">
        <v>606</v>
      </c>
      <c r="AE39" s="1278" t="s">
        <v>607</v>
      </c>
      <c r="AF39" s="1511" t="s">
        <v>560</v>
      </c>
      <c r="AG39" s="2326" t="s">
        <v>561</v>
      </c>
      <c r="AH39" s="2327"/>
      <c r="AI39" s="2335"/>
      <c r="AJ39" s="2338"/>
      <c r="AK39" s="2183"/>
      <c r="AQ39" s="1211">
        <v>34</v>
      </c>
    </row>
    <row s="343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179</v>
      </c>
      <c r="T40" s="1311" t="s">
        <v>105</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300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190</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300</v>
      </c>
      <c r="B42" s="1419" t="s">
        <v>301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513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514</v>
      </c>
      <c r="AM42" s="556"/>
      <c r="AN42" s="556" t="str">
        <f>IF(T42="","",T42)</f>
        <v>Территория действия тарифа</v>
      </c>
      <c r="AO42" s="556"/>
      <c r="AP42" s="556"/>
      <c r="AQ42" s="1211">
        <v>23</v>
      </c>
    </row>
    <row customHeight="1" ht="24">
      <c r="A43" s="1419" t="s">
        <v>300</v>
      </c>
      <c r="B43" s="1419" t="s">
        <v>301</v>
      </c>
      <c r="C43" s="1419" t="s">
        <v>302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594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595</v>
      </c>
      <c r="AM43" s="556"/>
      <c r="AN43" s="556" t="str">
        <f>IF(T43="","",T43)</f>
        <v>Наименование централизованной системы холодного водоснабжения</v>
      </c>
      <c r="AO43" s="556"/>
      <c r="AP43" s="556"/>
      <c r="AQ43" s="1211">
        <v>23</v>
      </c>
    </row>
    <row customHeight="1" ht="24">
      <c r="A44" s="1419" t="s">
        <v>300</v>
      </c>
      <c r="B44" s="1419" t="s">
        <v>301</v>
      </c>
      <c r="C44" s="1419" t="s">
        <v>302</v>
      </c>
      <c r="D44" s="1419" t="s">
        <v>611</v>
      </c>
      <c r="E44" s="2315"/>
      <c r="F44" s="2315"/>
      <c r="G44" s="2315"/>
      <c r="H44" s="2315"/>
      <c r="I44" s="2312" t="str">
        <f>S43&amp;".1"</f>
        <v>...1</v>
      </c>
      <c r="J44" s="1419"/>
      <c r="K44" s="1419"/>
      <c r="L44" s="1420"/>
      <c r="P44" s="2313">
        <v>1</v>
      </c>
      <c r="Q44" s="1506"/>
      <c r="R44" s="412"/>
      <c r="S44" s="1513" t="str">
        <f>$I44</f>
        <v>...1</v>
      </c>
      <c r="T44" s="341" t="s">
        <v>596</v>
      </c>
      <c r="U44" s="356"/>
      <c r="V44" s="2406"/>
      <c r="W44" s="2407"/>
      <c r="X44" s="2407"/>
      <c r="Y44" s="2407"/>
      <c r="Z44" s="2407"/>
      <c r="AA44" s="2407"/>
      <c r="AB44" s="2408"/>
      <c r="AC44" s="2409"/>
      <c r="AD44" s="2410"/>
      <c r="AE44" s="2410"/>
      <c r="AF44" s="2410"/>
      <c r="AG44" s="2410"/>
      <c r="AH44" s="2410"/>
      <c r="AI44" s="2410"/>
      <c r="AJ44" s="2411"/>
      <c r="AK44" s="1314" t="s">
        <v>597</v>
      </c>
      <c r="AM44" s="556"/>
      <c r="AN44" s="556" t="str">
        <f>IF(T44="","",T44)</f>
        <v>Наименование признака дифференциации</v>
      </c>
      <c r="AO44" s="556"/>
      <c r="AP44" s="556"/>
      <c r="AQ44" s="1211">
        <v>23</v>
      </c>
    </row>
    <row customHeight="1" ht="24">
      <c r="A45" s="1419" t="s">
        <v>300</v>
      </c>
      <c r="B45" s="1419" t="s">
        <v>301</v>
      </c>
      <c r="C45" s="1419" t="s">
        <v>302</v>
      </c>
      <c r="D45" s="1419" t="s">
        <v>611</v>
      </c>
      <c r="E45" s="2315"/>
      <c r="F45" s="2315"/>
      <c r="G45" s="2315"/>
      <c r="H45" s="2315"/>
      <c r="I45" s="2342"/>
      <c r="J45" s="2312" t="str">
        <f>I44&amp;".1"</f>
        <v>...1.1</v>
      </c>
      <c r="K45" s="1419"/>
      <c r="L45" s="1420" t="s">
        <v>522</v>
      </c>
      <c r="P45" s="2313"/>
      <c r="Q45" s="2313">
        <v>1</v>
      </c>
      <c r="R45" s="413"/>
      <c r="S45" s="1513" t="str">
        <f>$J45</f>
        <v>...1.1</v>
      </c>
      <c r="T45" s="342" t="s">
        <v>523</v>
      </c>
      <c r="U45" s="356"/>
      <c r="V45" s="2301"/>
      <c r="W45" s="2302"/>
      <c r="X45" s="2302"/>
      <c r="Y45" s="2302"/>
      <c r="Z45" s="2302"/>
      <c r="AA45" s="2302"/>
      <c r="AB45" s="2303"/>
      <c r="AC45" s="2301"/>
      <c r="AD45" s="2302"/>
      <c r="AE45" s="2302"/>
      <c r="AF45" s="2302"/>
      <c r="AG45" s="2302"/>
      <c r="AH45" s="2302"/>
      <c r="AI45" s="2302"/>
      <c r="AJ45" s="2303"/>
      <c r="AK45" s="1363" t="s">
        <v>598</v>
      </c>
      <c r="AM45" s="556"/>
      <c r="AN45" s="556" t="str">
        <f>IF(T45="","",T45)</f>
        <v>Группа потребителей</v>
      </c>
      <c r="AO45" s="556"/>
      <c r="AP45" s="556"/>
      <c r="AQ45" s="1211">
        <v>23</v>
      </c>
    </row>
    <row customHeight="1" ht="24">
      <c r="A46" s="1419" t="s">
        <v>300</v>
      </c>
      <c r="B46" s="1419" t="s">
        <v>301</v>
      </c>
      <c r="C46" s="1419" t="s">
        <v>302</v>
      </c>
      <c r="D46" s="1419" t="s">
        <v>611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300</v>
      </c>
      <c r="B47" s="1419" t="s">
        <v>301</v>
      </c>
      <c r="C47" s="1419" t="s">
        <v>302</v>
      </c>
      <c r="D47" s="1419" t="s">
        <v>611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300</v>
      </c>
      <c r="B48" s="1419" t="s">
        <v>301</v>
      </c>
      <c r="C48" s="1419" t="s">
        <v>302</v>
      </c>
      <c r="D48" s="1419" t="s">
        <v>611</v>
      </c>
      <c r="E48" s="2315"/>
      <c r="F48" s="2315"/>
      <c r="G48" s="2315"/>
      <c r="H48" s="2315"/>
      <c r="I48" s="2342"/>
      <c r="J48" s="2312"/>
      <c r="K48" s="1419"/>
      <c r="L48" s="1420"/>
      <c r="P48" s="2313"/>
      <c r="Q48" s="2313"/>
      <c r="R48" s="412"/>
      <c r="S48" s="1334"/>
      <c r="T48" s="343" t="s">
        <v>599</v>
      </c>
      <c r="U48" s="423"/>
      <c r="V48" s="423"/>
      <c r="W48" s="423"/>
      <c r="X48" s="423"/>
      <c r="Y48" s="423"/>
      <c r="Z48" s="423"/>
      <c r="AA48" s="423"/>
      <c r="AB48" s="423"/>
      <c r="AC48" s="423"/>
      <c r="AD48" s="423"/>
      <c r="AE48" s="423"/>
      <c r="AF48" s="423"/>
      <c r="AG48" s="423"/>
      <c r="AH48" s="423"/>
      <c r="AI48" s="423"/>
      <c r="AJ48" s="423"/>
      <c r="AK48" s="1314" t="s">
        <v>600</v>
      </c>
      <c r="AM48" s="556"/>
      <c r="AN48" s="556" t="str">
        <f>IF(T48="","",T48)</f>
        <v>Добавить значение признака дифференциации</v>
      </c>
      <c r="AO48" s="556"/>
      <c r="AP48" s="556"/>
      <c r="AQ48" s="1211">
        <v>20</v>
      </c>
    </row>
    <row customHeight="1" ht="22.049999999999997">
      <c r="A49" s="1419" t="s">
        <v>300</v>
      </c>
      <c r="B49" s="1419" t="s">
        <v>301</v>
      </c>
      <c r="C49" s="1419" t="s">
        <v>302</v>
      </c>
      <c r="D49" s="1419" t="s">
        <v>611</v>
      </c>
      <c r="E49" s="2315"/>
      <c r="F49" s="2315"/>
      <c r="G49" s="2315"/>
      <c r="H49" s="2315"/>
      <c r="I49" s="2312"/>
      <c r="J49" s="1419"/>
      <c r="K49" s="1419"/>
      <c r="L49" s="1420"/>
      <c r="P49" s="2313"/>
      <c r="Q49" s="1506"/>
      <c r="R49" s="412"/>
      <c r="S49" s="1334"/>
      <c r="T49" s="421" t="s">
        <v>528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300</v>
      </c>
      <c r="B50" s="1419" t="s">
        <v>301</v>
      </c>
      <c r="C50" s="1419" t="s">
        <v>302</v>
      </c>
      <c r="D50" s="1419" t="s">
        <v>611</v>
      </c>
      <c r="E50" s="2315"/>
      <c r="F50" s="2315"/>
      <c r="G50" s="2315"/>
      <c r="H50" s="2314"/>
      <c r="I50" s="1419"/>
      <c r="J50" s="1419"/>
      <c r="K50" s="1419"/>
      <c r="L50" s="1420"/>
      <c r="M50" s="1421"/>
      <c r="N50" s="1421"/>
      <c r="O50" s="593"/>
      <c r="P50" s="416"/>
      <c r="Q50" s="431"/>
      <c r="R50" s="411"/>
      <c r="S50" s="1334"/>
      <c r="T50" s="428" t="s">
        <v>601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300</v>
      </c>
      <c r="B51" s="1399" t="s">
        <v>301</v>
      </c>
      <c r="C51" s="1370"/>
      <c r="D51" s="1370"/>
      <c r="E51" s="2315"/>
      <c r="F51" s="2314"/>
      <c r="G51" s="1370"/>
      <c r="H51" s="1370"/>
      <c r="I51" s="1370"/>
      <c r="J51" s="1370"/>
      <c r="K51" s="1370"/>
      <c r="L51" s="1514"/>
      <c r="M51" s="1377"/>
      <c r="N51" s="1377"/>
      <c r="P51" s="1372"/>
      <c r="Q51" s="1373"/>
      <c r="R51" s="1372"/>
      <c r="S51" s="1378"/>
      <c r="T51" s="1381" t="s">
        <v>315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300</v>
      </c>
      <c r="B52" s="1399"/>
      <c r="C52" s="1399"/>
      <c r="D52" s="1399"/>
      <c r="E52" s="2314"/>
      <c r="F52" s="1399"/>
      <c r="G52" s="1399"/>
      <c r="H52" s="1399"/>
      <c r="I52" s="1399"/>
      <c r="J52" s="1399"/>
      <c r="K52" s="1399"/>
      <c r="L52" s="1402"/>
      <c r="M52" s="1377"/>
      <c r="N52" s="1377"/>
      <c r="O52" s="574"/>
      <c r="P52" s="436"/>
      <c r="Q52" s="1400"/>
      <c r="R52" s="436"/>
      <c r="S52" s="1378"/>
      <c r="T52" s="1381" t="s">
        <v>368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369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356CA-769E-A325-7311-A438595CF42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76" width="10.140625" hidden="1" customWidth="1"/>
    <col min="16" max="16" style="2792" width="3.00390625" customWidth="1"/>
    <col min="17" max="17" style="3598" width="3.00390625" customWidth="1"/>
    <col min="18" max="18" style="3673" width="3.00390625" customWidth="1"/>
    <col min="19" max="19" style="367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190</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512</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513</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514</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515</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516</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517</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518</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519</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63</v>
      </c>
      <c r="Z8" s="2048"/>
      <c r="AA8" s="2046" t="s">
        <v>63</v>
      </c>
      <c r="AB8" s="2052"/>
      <c r="AC8" s="2053" t="s">
        <v>28</v>
      </c>
      <c r="AD8" s="807"/>
      <c r="AE8" s="1313"/>
      <c r="AF8" s="2011"/>
      <c r="AG8" s="1998" t="s">
        <v>63</v>
      </c>
      <c r="AH8" s="2011"/>
      <c r="AI8" s="1998" t="s">
        <v>63</v>
      </c>
      <c r="AJ8" s="1404"/>
      <c r="AK8" s="2309" t="s">
        <v>577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581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530</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315</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368</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63</v>
      </c>
      <c r="AH16" s="1792"/>
      <c r="AI16" s="2022" t="s">
        <v>63</v>
      </c>
      <c r="AQ16" s="1687">
        <v>0</v>
      </c>
    </row>
    <row customHeight="1" ht="14.25" hidden="1">
      <c r="AL17" s="1697"/>
      <c r="AM17" s="1697"/>
      <c r="AN17" s="1697"/>
      <c r="AO17" s="1697"/>
      <c r="AP17" s="1697"/>
      <c r="AQ17" s="1687">
        <v>0</v>
      </c>
    </row>
    <row customHeight="1" ht="14.25" hidden="1">
      <c r="O18" s="1401" t="s">
        <v>531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826" customFormat="1" customHeight="1" ht="14.25" hidden="1">
      <c r="A20" s="2027"/>
      <c r="B20" s="2027"/>
      <c r="C20" s="2027"/>
      <c r="D20" s="2027"/>
      <c r="E20" s="2027"/>
      <c r="F20" s="2027"/>
      <c r="G20" s="2027"/>
      <c r="H20" s="2027"/>
      <c r="I20" s="2027"/>
      <c r="J20" s="2027"/>
      <c r="K20" s="2027"/>
      <c r="L20" s="2027"/>
      <c r="M20" s="2028"/>
      <c r="N20" s="2028"/>
      <c r="O20" s="2029" t="s">
        <v>532</v>
      </c>
      <c r="P20" s="1564"/>
      <c r="Q20" s="1566"/>
      <c r="R20" s="1566"/>
      <c r="Y20" s="1563" t="s">
        <v>534</v>
      </c>
      <c r="AA20" s="1563" t="s">
        <v>535</v>
      </c>
      <c r="AC20" s="1563" t="s">
        <v>583</v>
      </c>
      <c r="AG20" s="1563" t="s">
        <v>534</v>
      </c>
      <c r="AI20" s="1563" t="s">
        <v>535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8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8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537</v>
      </c>
      <c r="T28" s="2306"/>
      <c r="U28" s="1428"/>
      <c r="V28" s="2320" t="str">
        <f>IF(TITLE_DATE_PR_CHANGE="",IF(TITLE_DATE_PR="","",TITLE_DATE_PR),TITLE_DATE_PR_CHANGE)</f>
        <v>45645</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8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538</v>
      </c>
      <c r="T29" s="2306"/>
      <c r="U29" s="1428"/>
      <c r="V29" s="2307" t="str">
        <f>IF(TITLE_NUMBER_PR_CHANGE="",IF(TITLE_NUMBER_PR="","",TITLE_NUMBER_PR),TITLE_NUMBER_PR_CHANGE)</f>
        <v>59/4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8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http://pravo.gov.ru</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8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537</v>
      </c>
      <c r="T32" s="2306"/>
      <c r="U32" s="1428"/>
      <c r="V32" s="2320" t="str">
        <f>IF(TITLE_DATE_PR_CHANGE="",IF(TITLE_DATE_PR="","",TITLE_DATE_PR),TITLE_DATE_PR_CHANGE)</f>
        <v>45645</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8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538</v>
      </c>
      <c r="T33" s="2306"/>
      <c r="U33" s="1428"/>
      <c r="V33" s="2307" t="str">
        <f>IF(TITLE_NUMBER_PR_CHANGE="",IF(TITLE_NUMBER_PR="","",TITLE_NUMBER_PR),TITLE_NUMBER_PR_CHANGE)</f>
        <v>59/4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8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541</v>
      </c>
      <c r="AB34" s="1698"/>
      <c r="AC34" s="1691"/>
      <c r="AD34" s="1691"/>
      <c r="AE34" s="1691"/>
      <c r="AF34" s="1691"/>
      <c r="AG34" s="1691"/>
      <c r="AH34" s="1691"/>
      <c r="AI34" s="1698" t="s">
        <v>541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416</v>
      </c>
      <c r="T36" s="2183"/>
      <c r="U36" s="2183"/>
      <c r="V36" s="2183"/>
      <c r="W36" s="2183"/>
      <c r="X36" s="2183"/>
      <c r="Y36" s="2183"/>
      <c r="Z36" s="2183"/>
      <c r="AA36" s="2231"/>
      <c r="AB36" s="2231"/>
      <c r="AC36" s="2231"/>
      <c r="AD36" s="2183"/>
      <c r="AE36" s="2183"/>
      <c r="AF36" s="2183"/>
      <c r="AG36" s="2183"/>
      <c r="AH36" s="2183"/>
      <c r="AI36" s="2183"/>
      <c r="AJ36" s="2183"/>
      <c r="AK36" s="2183" t="s">
        <v>417</v>
      </c>
      <c r="AQ36" s="1687">
        <v>14</v>
      </c>
    </row>
    <row customHeight="1" ht="14.699999999999998">
      <c r="Q37" s="347"/>
      <c r="R37" s="432"/>
      <c r="S37" s="2329" t="s">
        <v>90</v>
      </c>
      <c r="T37" s="2265" t="s">
        <v>612</v>
      </c>
      <c r="U37" s="393"/>
      <c r="V37" s="2331"/>
      <c r="W37" s="2331"/>
      <c r="X37" s="2331"/>
      <c r="Y37" s="2331"/>
      <c r="Z37" s="2331"/>
      <c r="AA37" s="2265" t="s">
        <v>544</v>
      </c>
      <c r="AB37" s="2264" t="s">
        <v>613</v>
      </c>
      <c r="AC37" s="2264" t="s">
        <v>587</v>
      </c>
      <c r="AD37" s="2347" t="s">
        <v>543</v>
      </c>
      <c r="AE37" s="2347"/>
      <c r="AF37" s="2331"/>
      <c r="AG37" s="2331"/>
      <c r="AH37" s="2332"/>
      <c r="AI37" s="2333" t="s">
        <v>544</v>
      </c>
      <c r="AJ37" s="2336" t="s">
        <v>546</v>
      </c>
      <c r="AK37" s="2183"/>
      <c r="AQ37" s="1687">
        <v>14</v>
      </c>
    </row>
    <row customHeight="1" ht="35.699999999999996">
      <c r="Q38" s="347"/>
      <c r="R38" s="432"/>
      <c r="S38" s="2329"/>
      <c r="T38" s="2265"/>
      <c r="U38" s="1087"/>
      <c r="V38" s="2159" t="s">
        <v>590</v>
      </c>
      <c r="W38" s="2183"/>
      <c r="X38" s="2350" t="s">
        <v>550</v>
      </c>
      <c r="Y38" s="2369"/>
      <c r="Z38" s="2369"/>
      <c r="AA38" s="2265"/>
      <c r="AB38" s="2264"/>
      <c r="AC38" s="2264"/>
      <c r="AD38" s="2159" t="s">
        <v>590</v>
      </c>
      <c r="AE38" s="2183"/>
      <c r="AF38" s="2369" t="s">
        <v>550</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202</v>
      </c>
      <c r="C40" s="1322" t="s">
        <v>203</v>
      </c>
      <c r="D40" s="1322" t="s">
        <v>204</v>
      </c>
      <c r="E40" s="1366" t="s">
        <v>551</v>
      </c>
      <c r="F40" s="1366" t="s">
        <v>552</v>
      </c>
      <c r="G40" s="1366" t="s">
        <v>553</v>
      </c>
      <c r="H40" s="1366" t="s">
        <v>554</v>
      </c>
      <c r="I40" s="1366" t="s">
        <v>555</v>
      </c>
      <c r="J40" s="1366" t="s">
        <v>556</v>
      </c>
      <c r="K40" s="1366" t="s">
        <v>557</v>
      </c>
      <c r="L40" s="1366" t="s">
        <v>532</v>
      </c>
      <c r="Q40" s="347"/>
      <c r="R40" s="432"/>
      <c r="S40" s="2329"/>
      <c r="T40" s="2265"/>
      <c r="U40" s="358"/>
      <c r="V40" s="2006" t="s">
        <v>591</v>
      </c>
      <c r="W40" s="2006" t="s">
        <v>592</v>
      </c>
      <c r="X40" s="1994" t="s">
        <v>560</v>
      </c>
      <c r="Y40" s="2326" t="s">
        <v>561</v>
      </c>
      <c r="Z40" s="2376"/>
      <c r="AA40" s="2265"/>
      <c r="AB40" s="2264"/>
      <c r="AC40" s="2264"/>
      <c r="AD40" s="2024" t="s">
        <v>591</v>
      </c>
      <c r="AE40" s="2015" t="s">
        <v>592</v>
      </c>
      <c r="AF40" s="1994" t="s">
        <v>560</v>
      </c>
      <c r="AG40" s="2326" t="s">
        <v>561</v>
      </c>
      <c r="AH40" s="2327"/>
      <c r="AI40" s="2335"/>
      <c r="AJ40" s="2338"/>
      <c r="AK40" s="2183"/>
      <c r="AQ40" s="1687">
        <v>14</v>
      </c>
    </row>
    <row s="3438"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179</v>
      </c>
      <c r="T41" s="1311" t="s">
        <v>105</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265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190</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265</v>
      </c>
      <c r="B43" s="1323" t="s">
        <v>266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513</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514</v>
      </c>
      <c r="AM43" s="1680"/>
      <c r="AN43" s="1680" t="str">
        <f>IF(T43="","",T43)</f>
        <v>Территория действия тарифа</v>
      </c>
      <c r="AO43" s="1680"/>
      <c r="AP43" s="1680"/>
      <c r="AQ43" s="1687">
        <v>21</v>
      </c>
    </row>
    <row customHeight="1" ht="24">
      <c r="A44" s="1323" t="s">
        <v>265</v>
      </c>
      <c r="B44" s="1323" t="s">
        <v>266</v>
      </c>
      <c r="C44" s="1323" t="s">
        <v>267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515</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516</v>
      </c>
      <c r="AM44" s="1680"/>
      <c r="AN44" s="1680" t="str">
        <f>IF(T44="","",T44)</f>
        <v>Наименование системы теплоснабжения </v>
      </c>
      <c r="AO44" s="1680"/>
      <c r="AP44" s="1680"/>
      <c r="AQ44" s="1687">
        <v>23</v>
      </c>
    </row>
    <row customHeight="1" ht="22.049999999999997">
      <c r="A45" s="1323" t="s">
        <v>265</v>
      </c>
      <c r="B45" s="1323" t="s">
        <v>266</v>
      </c>
      <c r="C45" s="1323" t="s">
        <v>267</v>
      </c>
      <c r="D45" s="1323" t="s">
        <v>268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517</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518</v>
      </c>
      <c r="AM45" s="1680"/>
      <c r="AN45" s="1680" t="str">
        <f>IF(T45="","",T45)</f>
        <v>Источник тепловой энергии  </v>
      </c>
      <c r="AO45" s="1680"/>
      <c r="AP45" s="1680"/>
      <c r="AQ45" s="1687">
        <v>21</v>
      </c>
    </row>
    <row s="2850" customFormat="1" customHeight="1" ht="0">
      <c r="A46" s="1431" t="s">
        <v>265</v>
      </c>
      <c r="B46" s="1431" t="s">
        <v>266</v>
      </c>
      <c r="C46" s="1431" t="s">
        <v>267</v>
      </c>
      <c r="D46" s="1431" t="s">
        <v>268</v>
      </c>
      <c r="E46" s="2346"/>
      <c r="F46" s="2346"/>
      <c r="G46" s="2346"/>
      <c r="H46" s="2346"/>
      <c r="I46" s="2183" t="str">
        <f>S45&amp;".1"</f>
        <v>....1</v>
      </c>
      <c r="J46" s="1431"/>
      <c r="K46" s="1431"/>
      <c r="L46" s="1437" t="s">
        <v>519</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265</v>
      </c>
      <c r="B47" s="1431" t="s">
        <v>266</v>
      </c>
      <c r="C47" s="1431" t="s">
        <v>267</v>
      </c>
      <c r="D47" s="1431" t="s">
        <v>268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265</v>
      </c>
      <c r="B48" s="1323" t="s">
        <v>266</v>
      </c>
      <c r="C48" s="1323" t="s">
        <v>267</v>
      </c>
      <c r="D48" s="1323" t="s">
        <v>268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63</v>
      </c>
      <c r="Z48" s="2011"/>
      <c r="AA48" s="1998" t="s">
        <v>63</v>
      </c>
      <c r="AB48" s="2020"/>
      <c r="AC48" s="2019" t="s">
        <v>28</v>
      </c>
      <c r="AD48" s="807"/>
      <c r="AE48" s="1313"/>
      <c r="AF48" s="2011"/>
      <c r="AG48" s="1998" t="s">
        <v>63</v>
      </c>
      <c r="AH48" s="2011"/>
      <c r="AI48" s="1998" t="s">
        <v>63</v>
      </c>
      <c r="AJ48" s="1404"/>
      <c r="AK48" s="2309" t="s">
        <v>593</v>
      </c>
      <c r="AL48" s="1692">
        <f>STRCHECKDATE(#REF!)</f>
      </c>
      <c r="AM48" s="1680"/>
      <c r="AN48" s="1680" t="str">
        <f>IF(T48="","",T48)</f>
        <v/>
      </c>
      <c r="AO48" s="1680"/>
      <c r="AP48" s="1680"/>
      <c r="AQ48" s="1687">
        <v>21</v>
      </c>
    </row>
    <row customHeight="1" ht="11.549999999999999">
      <c r="A49" s="1323" t="s">
        <v>265</v>
      </c>
      <c r="B49" s="1323" t="s">
        <v>266</v>
      </c>
      <c r="C49" s="1323" t="s">
        <v>267</v>
      </c>
      <c r="D49" s="1323" t="s">
        <v>268</v>
      </c>
      <c r="E49" s="2346"/>
      <c r="F49" s="2346"/>
      <c r="G49" s="2346"/>
      <c r="H49" s="2346"/>
      <c r="I49" s="2157"/>
      <c r="J49" s="2183"/>
      <c r="K49" s="1323"/>
      <c r="L49" s="1366"/>
      <c r="P49" s="2313"/>
      <c r="Q49" s="2313"/>
      <c r="R49" s="412"/>
      <c r="S49" s="1334"/>
      <c r="T49" s="343" t="s">
        <v>581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265</v>
      </c>
      <c r="B50" s="1431" t="s">
        <v>266</v>
      </c>
      <c r="C50" s="1431" t="s">
        <v>267</v>
      </c>
      <c r="D50" s="1431" t="s">
        <v>268</v>
      </c>
      <c r="E50" s="2346"/>
      <c r="F50" s="2346"/>
      <c r="G50" s="2346"/>
      <c r="H50" s="2346"/>
      <c r="I50" s="2183"/>
      <c r="J50" s="1431"/>
      <c r="K50" s="1431"/>
      <c r="L50" s="1437"/>
      <c r="M50" s="1302"/>
      <c r="N50" s="1302"/>
      <c r="O50" s="1302"/>
      <c r="P50" s="2313"/>
      <c r="Q50" s="2010"/>
      <c r="R50" s="412"/>
      <c r="S50" s="1442"/>
      <c r="T50" s="1443" t="s">
        <v>528</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38" customFormat="1" customHeight="1" ht="1.05">
      <c r="A51" s="1431" t="s">
        <v>265</v>
      </c>
      <c r="B51" s="1431" t="s">
        <v>266</v>
      </c>
      <c r="C51" s="1431" t="s">
        <v>267</v>
      </c>
      <c r="D51" s="1431" t="s">
        <v>268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265</v>
      </c>
      <c r="B52" s="1431" t="s">
        <v>266</v>
      </c>
      <c r="C52" s="1431" t="s">
        <v>267</v>
      </c>
      <c r="D52" s="1430"/>
      <c r="E52" s="2346"/>
      <c r="F52" s="2346"/>
      <c r="G52" s="2345"/>
      <c r="H52" s="1430"/>
      <c r="I52" s="1430"/>
      <c r="J52" s="1430"/>
      <c r="K52" s="1430"/>
      <c r="L52" s="1433"/>
      <c r="M52" s="1434"/>
      <c r="N52" s="1434"/>
      <c r="O52" s="407"/>
      <c r="P52" s="1372"/>
      <c r="Q52" s="1373"/>
      <c r="R52" s="1372"/>
      <c r="S52" s="1378"/>
      <c r="T52" s="1381" t="s">
        <v>530</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265</v>
      </c>
      <c r="B53" s="1431" t="s">
        <v>266</v>
      </c>
      <c r="C53" s="1430"/>
      <c r="D53" s="1430"/>
      <c r="E53" s="2346"/>
      <c r="F53" s="2345"/>
      <c r="G53" s="1430"/>
      <c r="H53" s="1430"/>
      <c r="I53" s="1430"/>
      <c r="J53" s="1430"/>
      <c r="K53" s="1430"/>
      <c r="L53" s="1433"/>
      <c r="M53" s="1435"/>
      <c r="N53" s="1435"/>
      <c r="O53" s="407"/>
      <c r="P53" s="1372"/>
      <c r="Q53" s="1373"/>
      <c r="R53" s="1372"/>
      <c r="S53" s="1378"/>
      <c r="T53" s="1381" t="s">
        <v>315</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265</v>
      </c>
      <c r="B54" s="1431"/>
      <c r="C54" s="1431"/>
      <c r="D54" s="1431"/>
      <c r="E54" s="2346"/>
      <c r="F54" s="1431"/>
      <c r="G54" s="1431"/>
      <c r="H54" s="1431"/>
      <c r="I54" s="1431"/>
      <c r="J54" s="1431"/>
      <c r="K54" s="1431"/>
      <c r="L54" s="1437"/>
      <c r="M54" s="1435"/>
      <c r="N54" s="1435"/>
      <c r="O54" s="407"/>
      <c r="P54" s="436"/>
      <c r="Q54" s="1400"/>
      <c r="R54" s="436"/>
      <c r="S54" s="1378"/>
      <c r="T54" s="1381" t="s">
        <v>368</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265</v>
      </c>
      <c r="B55" s="1431"/>
      <c r="C55" s="1431"/>
      <c r="D55" s="1431"/>
      <c r="E55" s="2345"/>
      <c r="F55" s="1431"/>
      <c r="G55" s="1431"/>
      <c r="H55" s="1431"/>
      <c r="I55" s="1431"/>
      <c r="J55" s="1431"/>
      <c r="K55" s="1431"/>
      <c r="L55" s="1437"/>
      <c r="M55" s="1435"/>
      <c r="N55" s="1435"/>
      <c r="O55" s="407"/>
      <c r="P55" s="436"/>
      <c r="Q55" s="1400"/>
      <c r="R55" s="436"/>
      <c r="S55" s="1378"/>
      <c r="T55" s="1381" t="s">
        <v>368</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369</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84</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4BE48-5026-21B9-D428-0205F048696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5" width="19.140625" hidden="1" customWidth="1"/>
    <col min="13" max="14" style="2792" width="12.28125" hidden="1" customWidth="1"/>
    <col min="15" max="15" style="2792" width="23.421875" hidden="1" customWidth="1"/>
    <col min="16" max="16" style="2792" width="3.7109375" hidden="1" customWidth="1"/>
    <col min="17" max="17" style="3598" width="3.7109375" hidden="1" customWidth="1"/>
    <col min="18" max="18" style="3673" width="3.00390625" customWidth="1"/>
    <col min="19" max="19" style="367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190</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513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514</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594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595</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518</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519</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63</v>
      </c>
      <c r="AB8" s="1790"/>
      <c r="AC8" s="1515" t="s">
        <v>63</v>
      </c>
      <c r="AD8" s="2241" t="s">
        <v>63</v>
      </c>
      <c r="AE8" s="2382"/>
      <c r="AF8" s="2261">
        <v>1</v>
      </c>
      <c r="AG8" s="2419"/>
      <c r="AH8" s="2163" t="s">
        <v>63</v>
      </c>
      <c r="AI8" s="2382"/>
      <c r="AJ8" s="2261">
        <v>1</v>
      </c>
      <c r="AK8" s="2383" t="s">
        <v>28</v>
      </c>
      <c r="AL8" s="2163" t="s">
        <v>63</v>
      </c>
      <c r="AM8" s="2248"/>
      <c r="AN8" s="2261">
        <v>1</v>
      </c>
      <c r="AO8" s="2413"/>
      <c r="AP8" s="2414" t="s">
        <v>63</v>
      </c>
      <c r="AQ8" s="367"/>
      <c r="AR8" s="1519">
        <v>1</v>
      </c>
      <c r="AS8" s="1522" t="s">
        <v>28</v>
      </c>
      <c r="AT8" s="807"/>
      <c r="AU8" s="1313"/>
      <c r="AV8" s="807"/>
      <c r="AW8" s="1313"/>
      <c r="AX8" s="1790"/>
      <c r="AY8" s="1515" t="s">
        <v>63</v>
      </c>
      <c r="AZ8" s="1790"/>
      <c r="BA8" s="1515" t="s">
        <v>63</v>
      </c>
      <c r="BB8" s="1404"/>
      <c r="BC8" s="2309" t="s">
        <v>614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615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616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617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618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581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315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368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63</v>
      </c>
      <c r="AZ20" s="1792"/>
      <c r="BA20" s="1516" t="s">
        <v>63</v>
      </c>
      <c r="BI20" s="1211">
        <v>0</v>
      </c>
    </row>
    <row customHeight="1" ht="14.25" hidden="1">
      <c r="BD21" s="552"/>
      <c r="BE21" s="552"/>
      <c r="BF21" s="552"/>
      <c r="BG21" s="552"/>
      <c r="BH21" s="552"/>
      <c r="BI21" s="1211">
        <v>0</v>
      </c>
    </row>
    <row customHeight="1" ht="14.25" hidden="1">
      <c r="O22" s="1423" t="s">
        <v>531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26" customFormat="1" customHeight="1" ht="14.25" hidden="1">
      <c r="M24" s="1564"/>
      <c r="N24" s="1564"/>
      <c r="O24" s="1565" t="s">
        <v>532</v>
      </c>
      <c r="P24" s="1564"/>
      <c r="Q24" s="1566"/>
      <c r="R24" s="1566"/>
      <c r="AA24" s="1563" t="s">
        <v>534</v>
      </c>
      <c r="AC24" s="1563" t="s">
        <v>535</v>
      </c>
      <c r="AD24" s="1563" t="s">
        <v>582</v>
      </c>
      <c r="AH24" s="1563" t="s">
        <v>582</v>
      </c>
      <c r="AK24" s="1563" t="s">
        <v>619</v>
      </c>
      <c r="AL24" s="1563" t="s">
        <v>582</v>
      </c>
      <c r="AP24" s="1563" t="s">
        <v>582</v>
      </c>
      <c r="AY24" s="1563" t="s">
        <v>534</v>
      </c>
      <c r="BA24" s="1563" t="s">
        <v>535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Агенство по тарифам Приморского края</v>
      </c>
      <c r="W31" s="2307"/>
      <c r="X31" s="2307"/>
      <c r="Y31" s="2307"/>
      <c r="Z31" s="2307"/>
      <c r="AA31" s="2307"/>
      <c r="AB31" s="2307"/>
      <c r="AC31" s="382"/>
      <c r="AD31" s="2307" t="str">
        <f>IF(TITLE_NAME_OR_PR_CHANGE="",IF(TITLE_NAME_OR_PR="","",TITLE_NAME_OR_PR),TITLE_NAME_OR_PR_CHANGE)</f>
        <v>Агенство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2" customFormat="1" customHeight="1" ht="18.75">
      <c r="A32" s="1424"/>
      <c r="B32" s="1424"/>
      <c r="C32" s="1424"/>
      <c r="D32" s="1424"/>
      <c r="E32" s="1424"/>
      <c r="F32" s="1424"/>
      <c r="G32" s="1424"/>
      <c r="H32" s="1424"/>
      <c r="I32" s="1424"/>
      <c r="J32" s="1424"/>
      <c r="K32" s="1424"/>
      <c r="L32" s="1425"/>
      <c r="M32" s="1424"/>
      <c r="N32" s="1424"/>
      <c r="O32" s="1424"/>
      <c r="P32" s="1424"/>
      <c r="Q32" s="1424"/>
      <c r="S32" s="2306" t="s">
        <v>537</v>
      </c>
      <c r="T32" s="2306"/>
      <c r="U32" s="1428"/>
      <c r="V32" s="2320" t="str">
        <f>IF(TITLE_DATE_PR_CHANGE="",IF(TITLE_DATE_PR="","",TITLE_DATE_PR),TITLE_DATE_PR_CHANGE)</f>
        <v>45645</v>
      </c>
      <c r="W32" s="2320"/>
      <c r="X32" s="2320"/>
      <c r="Y32" s="2320"/>
      <c r="Z32" s="2320"/>
      <c r="AA32" s="2320"/>
      <c r="AB32" s="2320"/>
      <c r="AC32" s="382"/>
      <c r="AD32" s="2320" t="str">
        <f>IF(TITLE_DATE_PR_CHANGE="",IF(TITLE_DATE_PR="","",TITLE_DATE_PR),TITLE_DATE_PR_CHANGE)</f>
        <v>45645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2" customFormat="1" customHeight="1" ht="18.75">
      <c r="A33" s="1424"/>
      <c r="B33" s="1424"/>
      <c r="C33" s="1424"/>
      <c r="D33" s="1424"/>
      <c r="E33" s="1424"/>
      <c r="F33" s="1424"/>
      <c r="G33" s="1424"/>
      <c r="H33" s="1424"/>
      <c r="I33" s="1424"/>
      <c r="J33" s="1424"/>
      <c r="K33" s="1424"/>
      <c r="L33" s="1425"/>
      <c r="M33" s="1424"/>
      <c r="N33" s="1424"/>
      <c r="O33" s="1424"/>
      <c r="P33" s="1424"/>
      <c r="Q33" s="1424"/>
      <c r="S33" s="2306" t="s">
        <v>538</v>
      </c>
      <c r="T33" s="2306"/>
      <c r="U33" s="1428"/>
      <c r="V33" s="2307" t="str">
        <f>IF(TITLE_NUMBER_PR_CHANGE="",IF(TITLE_NUMBER_PR="","",TITLE_NUMBER_PR),TITLE_NUMBER_PR_CHANGE)</f>
        <v>59/4</v>
      </c>
      <c r="W33" s="2307"/>
      <c r="X33" s="2307"/>
      <c r="Y33" s="2307"/>
      <c r="Z33" s="2307"/>
      <c r="AA33" s="2307"/>
      <c r="AB33" s="2307"/>
      <c r="AC33" s="382"/>
      <c r="AD33" s="2307" t="str">
        <f>IF(TITLE_NUMBER_PR_CHANGE="",IF(TITLE_NUMBER_PR="","",TITLE_NUMBER_PR),TITLE_NUMBER_PR_CHANGE)</f>
        <v>59/4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http://pravo.gov.ru</v>
      </c>
      <c r="W34" s="2307"/>
      <c r="X34" s="2307"/>
      <c r="Y34" s="2307"/>
      <c r="Z34" s="2307"/>
      <c r="AA34" s="2307"/>
      <c r="AB34" s="2307"/>
      <c r="AC34" s="382"/>
      <c r="AD34" s="2307" t="str">
        <f>IF(TITLE_IST_PUB_CHANGE="",IF(TITLE_IST_PUB="","",TITLE_IST_PUB),TITLE_IST_PUB_CHANGE)</f>
        <v>http://pravo.gov.ru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537</v>
      </c>
      <c r="T36" s="2306"/>
      <c r="U36" s="1428"/>
      <c r="V36" s="2320" t="str">
        <f>IF(TITLE_DATE_PR_CHANGE="",IF(TITLE_DATE_PR="","",TITLE_DATE_PR),TITLE_DATE_PR_CHANGE)</f>
        <v>45645</v>
      </c>
      <c r="W36" s="2320"/>
      <c r="X36" s="2320"/>
      <c r="Y36" s="2320"/>
      <c r="Z36" s="2320"/>
      <c r="AA36" s="2320"/>
      <c r="AB36" s="2320"/>
      <c r="AC36" s="382"/>
      <c r="AD36" s="2320" t="str">
        <f>IF(TITLE_DATE_PR_CHANGE="",IF(TITLE_DATE_PR="","",TITLE_DATE_PR),TITLE_DATE_PR_CHANGE)</f>
        <v>45645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538</v>
      </c>
      <c r="T37" s="2306"/>
      <c r="U37" s="1428"/>
      <c r="V37" s="2307" t="str">
        <f>IF(TITLE_NUMBER_PR_CHANGE="",IF(TITLE_NUMBER_PR="","",TITLE_NUMBER_PR),TITLE_NUMBER_PR_CHANGE)</f>
        <v>59/4</v>
      </c>
      <c r="W37" s="2307"/>
      <c r="X37" s="2307"/>
      <c r="Y37" s="2307"/>
      <c r="Z37" s="2307"/>
      <c r="AA37" s="2307"/>
      <c r="AB37" s="2307"/>
      <c r="AC37" s="382"/>
      <c r="AD37" s="2307" t="str">
        <f>IF(TITLE_NUMBER_PR_CHANGE="",IF(TITLE_NUMBER_PR="","",TITLE_NUMBER_PR),TITLE_NUMBER_PR_CHANGE)</f>
        <v>59/4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541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541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416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417</v>
      </c>
      <c r="BI40" s="1211">
        <v>14</v>
      </c>
    </row>
    <row customHeight="1" ht="14.699999999999998">
      <c r="Q41" s="347"/>
      <c r="R41" s="432"/>
      <c r="S41" s="2329" t="s">
        <v>90</v>
      </c>
      <c r="T41" s="2265" t="s">
        <v>620</v>
      </c>
      <c r="U41" s="357"/>
      <c r="V41" s="2330" t="s">
        <v>543</v>
      </c>
      <c r="W41" s="2331"/>
      <c r="X41" s="2331"/>
      <c r="Y41" s="2331"/>
      <c r="Z41" s="2331"/>
      <c r="AA41" s="2331"/>
      <c r="AB41" s="2332"/>
      <c r="AC41" s="2333" t="s">
        <v>544</v>
      </c>
      <c r="AD41" s="2384" t="s">
        <v>621</v>
      </c>
      <c r="AE41" s="2347"/>
      <c r="AF41" s="2347"/>
      <c r="AG41" s="2385"/>
      <c r="AH41" s="2384" t="s">
        <v>622</v>
      </c>
      <c r="AI41" s="2347"/>
      <c r="AJ41" s="2347"/>
      <c r="AK41" s="2385"/>
      <c r="AL41" s="2384" t="s">
        <v>623</v>
      </c>
      <c r="AM41" s="2347"/>
      <c r="AN41" s="2347"/>
      <c r="AO41" s="2385"/>
      <c r="AP41" s="2384" t="s">
        <v>624</v>
      </c>
      <c r="AQ41" s="2347"/>
      <c r="AR41" s="2347"/>
      <c r="AS41" s="2385"/>
      <c r="AT41" s="2330" t="s">
        <v>543</v>
      </c>
      <c r="AU41" s="2331"/>
      <c r="AV41" s="2331"/>
      <c r="AW41" s="2331"/>
      <c r="AX41" s="2331"/>
      <c r="AY41" s="2331"/>
      <c r="AZ41" s="2332"/>
      <c r="BA41" s="2333" t="s">
        <v>544</v>
      </c>
      <c r="BB41" s="2336" t="s">
        <v>546</v>
      </c>
      <c r="BC41" s="2183"/>
      <c r="BI41" s="1211">
        <v>14</v>
      </c>
    </row>
    <row customHeight="1" ht="35.699999999999996">
      <c r="Q42" s="347"/>
      <c r="R42" s="432"/>
      <c r="S42" s="2329"/>
      <c r="T42" s="2265"/>
      <c r="U42" s="1087"/>
      <c r="V42" s="2248" t="s">
        <v>625</v>
      </c>
      <c r="W42" s="2249"/>
      <c r="X42" s="2248" t="s">
        <v>626</v>
      </c>
      <c r="Y42" s="2249"/>
      <c r="Z42" s="2350" t="s">
        <v>627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625</v>
      </c>
      <c r="AU42" s="2249"/>
      <c r="AV42" s="2248" t="s">
        <v>626</v>
      </c>
      <c r="AW42" s="2249"/>
      <c r="AX42" s="2350" t="s">
        <v>627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202</v>
      </c>
      <c r="C44" s="1426" t="s">
        <v>203</v>
      </c>
      <c r="D44" s="1426" t="s">
        <v>204</v>
      </c>
      <c r="E44" s="1420" t="s">
        <v>551</v>
      </c>
      <c r="F44" s="1420" t="s">
        <v>552</v>
      </c>
      <c r="G44" s="1420" t="s">
        <v>553</v>
      </c>
      <c r="H44" s="1420" t="s">
        <v>554</v>
      </c>
      <c r="I44" s="1420" t="s">
        <v>555</v>
      </c>
      <c r="J44" s="1420" t="s">
        <v>556</v>
      </c>
      <c r="K44" s="1420" t="s">
        <v>557</v>
      </c>
      <c r="L44" s="1420" t="s">
        <v>532</v>
      </c>
      <c r="Q44" s="347"/>
      <c r="R44" s="432"/>
      <c r="S44" s="2329"/>
      <c r="T44" s="2265"/>
      <c r="U44" s="358"/>
      <c r="V44" s="1504" t="s">
        <v>591</v>
      </c>
      <c r="W44" s="1504" t="s">
        <v>592</v>
      </c>
      <c r="X44" s="1504" t="s">
        <v>591</v>
      </c>
      <c r="Y44" s="1504" t="s">
        <v>592</v>
      </c>
      <c r="Z44" s="1511" t="s">
        <v>560</v>
      </c>
      <c r="AA44" s="2326" t="s">
        <v>561</v>
      </c>
      <c r="AB44" s="2327"/>
      <c r="AC44" s="2335"/>
      <c r="AD44" s="2389"/>
      <c r="AE44" s="2390"/>
      <c r="AF44" s="2390"/>
      <c r="AG44" s="2391"/>
      <c r="AH44" s="2389"/>
      <c r="AI44" s="2390"/>
      <c r="AJ44" s="2390"/>
      <c r="AK44" s="2391"/>
      <c r="AL44" s="2389"/>
      <c r="AM44" s="2390"/>
      <c r="AN44" s="2390"/>
      <c r="AO44" s="2391"/>
      <c r="AP44" s="2389"/>
      <c r="AQ44" s="2390"/>
      <c r="AR44" s="2390"/>
      <c r="AS44" s="2391"/>
      <c r="AT44" s="1504" t="s">
        <v>591</v>
      </c>
      <c r="AU44" s="1504" t="s">
        <v>592</v>
      </c>
      <c r="AV44" s="1504" t="s">
        <v>591</v>
      </c>
      <c r="AW44" s="1504" t="s">
        <v>592</v>
      </c>
      <c r="AX44" s="1511" t="s">
        <v>560</v>
      </c>
      <c r="AY44" s="2326" t="s">
        <v>561</v>
      </c>
      <c r="AZ44" s="2327"/>
      <c r="BA44" s="2335"/>
      <c r="BB44" s="2338"/>
      <c r="BC44" s="2183"/>
      <c r="BI44" s="1211">
        <v>14</v>
      </c>
    </row>
    <row s="343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179</v>
      </c>
      <c r="T45" s="1311" t="s">
        <v>105</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305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190</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305</v>
      </c>
      <c r="B47" s="1419" t="s">
        <v>306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513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514</v>
      </c>
      <c r="BE47" s="556"/>
      <c r="BF47" s="556" t="str">
        <f>IF(T47="","",T47)</f>
        <v>Территория действия тарифа</v>
      </c>
      <c r="BG47" s="556"/>
      <c r="BH47" s="556"/>
      <c r="BI47" s="1211">
        <v>21</v>
      </c>
    </row>
    <row customHeight="1" ht="43.050000000000004">
      <c r="A48" s="1419" t="s">
        <v>305</v>
      </c>
      <c r="B48" s="1419" t="s">
        <v>306</v>
      </c>
      <c r="C48" s="1419" t="s">
        <v>307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594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595</v>
      </c>
      <c r="BE48" s="556"/>
      <c r="BF48" s="556" t="str">
        <f>IF(T48="","",T48)</f>
        <v>Наименование централизованной системы холодного водоснабжения</v>
      </c>
      <c r="BG48" s="556"/>
      <c r="BH48" s="556"/>
      <c r="BI48" s="1211">
        <v>41</v>
      </c>
    </row>
    <row s="2850" customFormat="1" customHeight="1" ht="0">
      <c r="A49" s="1399" t="s">
        <v>305</v>
      </c>
      <c r="B49" s="1399" t="s">
        <v>306</v>
      </c>
      <c r="C49" s="1399" t="s">
        <v>307</v>
      </c>
      <c r="D49" s="1399" t="s">
        <v>628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518</v>
      </c>
      <c r="BE49" s="556"/>
      <c r="BF49" s="556" t="str">
        <f>IF(T49="","",T49)</f>
        <v/>
      </c>
      <c r="BG49" s="556"/>
      <c r="BH49" s="556"/>
      <c r="BI49" s="567">
        <v>0</v>
      </c>
    </row>
    <row s="2850" customFormat="1" customHeight="1" ht="0">
      <c r="A50" s="1399" t="s">
        <v>305</v>
      </c>
      <c r="B50" s="1399" t="s">
        <v>306</v>
      </c>
      <c r="C50" s="1399" t="s">
        <v>307</v>
      </c>
      <c r="D50" s="1399" t="s">
        <v>628</v>
      </c>
      <c r="E50" s="2315"/>
      <c r="F50" s="2315"/>
      <c r="G50" s="2315"/>
      <c r="H50" s="2315"/>
      <c r="I50" s="2312" t="str">
        <f>S49&amp;".1"</f>
        <v>.1</v>
      </c>
      <c r="J50" s="1399"/>
      <c r="K50" s="1399"/>
      <c r="L50" s="1402" t="s">
        <v>519</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305</v>
      </c>
      <c r="B51" s="1399" t="s">
        <v>306</v>
      </c>
      <c r="C51" s="1399" t="s">
        <v>307</v>
      </c>
      <c r="D51" s="1399" t="s">
        <v>628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305</v>
      </c>
      <c r="B52" s="1419" t="s">
        <v>306</v>
      </c>
      <c r="C52" s="1419" t="s">
        <v>307</v>
      </c>
      <c r="D52" s="1419" t="s">
        <v>628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63</v>
      </c>
      <c r="AB52" s="1790"/>
      <c r="AC52" s="151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19">
        <v>1</v>
      </c>
      <c r="AS52" s="1522" t="s">
        <v>28</v>
      </c>
      <c r="AT52" s="807"/>
      <c r="AU52" s="1313"/>
      <c r="AV52" s="807"/>
      <c r="AW52" s="1313"/>
      <c r="AX52" s="1790"/>
      <c r="AY52" s="1515" t="s">
        <v>63</v>
      </c>
      <c r="AZ52" s="1790"/>
      <c r="BA52" s="1515" t="s">
        <v>63</v>
      </c>
      <c r="BB52" s="1404"/>
      <c r="BC52" s="2309" t="s">
        <v>614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615</v>
      </c>
      <c r="AT53" s="1449"/>
      <c r="AU53" s="1552"/>
      <c r="AV53" s="1449"/>
      <c r="AW53" s="1552"/>
      <c r="AX53" s="1449"/>
      <c r="AY53" s="1449"/>
      <c r="AZ53" s="1449"/>
      <c r="BA53" s="1449"/>
      <c r="BB53" s="1453"/>
      <c r="BC53" s="2310"/>
      <c r="BE53" s="556"/>
      <c r="BF53" s="556"/>
      <c r="BG53" s="556"/>
      <c r="BH53" s="556"/>
      <c r="BI53" s="1211">
        <v>11</v>
      </c>
    </row>
    <row customHeight="1" ht="11.549999999999999">
      <c r="A54" s="1419" t="s">
        <v>305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616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305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617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305</v>
      </c>
      <c r="B56" s="1419" t="s">
        <v>306</v>
      </c>
      <c r="C56" s="1419" t="s">
        <v>307</v>
      </c>
      <c r="D56" s="1419" t="s">
        <v>628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618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305</v>
      </c>
      <c r="B57" s="1419" t="s">
        <v>306</v>
      </c>
      <c r="C57" s="1419" t="s">
        <v>307</v>
      </c>
      <c r="D57" s="1419" t="s">
        <v>628</v>
      </c>
      <c r="E57" s="2315"/>
      <c r="F57" s="2315"/>
      <c r="G57" s="2315"/>
      <c r="H57" s="2315"/>
      <c r="I57" s="2342"/>
      <c r="J57" s="2312"/>
      <c r="K57" s="1419"/>
      <c r="L57" s="1420"/>
      <c r="P57" s="2313"/>
      <c r="Q57" s="2313"/>
      <c r="R57" s="412"/>
      <c r="S57" s="1334"/>
      <c r="T57" s="343" t="s">
        <v>581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305</v>
      </c>
      <c r="B58" s="1399" t="s">
        <v>306</v>
      </c>
      <c r="C58" s="1399" t="s">
        <v>307</v>
      </c>
      <c r="D58" s="1399" t="s">
        <v>628</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305</v>
      </c>
      <c r="B59" s="1399" t="s">
        <v>306</v>
      </c>
      <c r="C59" s="1399" t="s">
        <v>307</v>
      </c>
      <c r="D59" s="1399" t="s">
        <v>628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305</v>
      </c>
      <c r="B60" s="1399" t="s">
        <v>306</v>
      </c>
      <c r="C60" s="1399" t="s">
        <v>307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305</v>
      </c>
      <c r="B61" s="1399" t="s">
        <v>306</v>
      </c>
      <c r="C61" s="1370"/>
      <c r="D61" s="1370"/>
      <c r="E61" s="2315"/>
      <c r="F61" s="2314"/>
      <c r="G61" s="1370"/>
      <c r="H61" s="1370"/>
      <c r="I61" s="1370"/>
      <c r="J61" s="1370"/>
      <c r="K61" s="1370"/>
      <c r="L61" s="1520"/>
      <c r="M61" s="1377"/>
      <c r="N61" s="1377"/>
      <c r="P61" s="1372"/>
      <c r="Q61" s="1373"/>
      <c r="R61" s="1372"/>
      <c r="S61" s="1378"/>
      <c r="T61" s="1381" t="s">
        <v>315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305</v>
      </c>
      <c r="B62" s="1399"/>
      <c r="C62" s="1399"/>
      <c r="D62" s="1399"/>
      <c r="E62" s="2314"/>
      <c r="F62" s="1399"/>
      <c r="G62" s="1399"/>
      <c r="H62" s="1399"/>
      <c r="I62" s="1399"/>
      <c r="J62" s="1399"/>
      <c r="K62" s="1399"/>
      <c r="L62" s="1402"/>
      <c r="M62" s="1377"/>
      <c r="N62" s="1377"/>
      <c r="O62" s="574"/>
      <c r="P62" s="436"/>
      <c r="Q62" s="1400"/>
      <c r="R62" s="436"/>
      <c r="S62" s="1378"/>
      <c r="T62" s="1381" t="s">
        <v>368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369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A4485-E23C-8795-BB0E-5515933DBDA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190</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513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514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629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630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596</v>
      </c>
      <c r="U5" s="356"/>
      <c r="V5" s="2406"/>
      <c r="W5" s="2407"/>
      <c r="X5" s="2407"/>
      <c r="Y5" s="2407"/>
      <c r="Z5" s="2407"/>
      <c r="AA5" s="2407"/>
      <c r="AB5" s="2408"/>
      <c r="AC5" s="2409"/>
      <c r="AD5" s="2410"/>
      <c r="AE5" s="2410"/>
      <c r="AF5" s="2410"/>
      <c r="AG5" s="2410"/>
      <c r="AH5" s="2410"/>
      <c r="AI5" s="2410"/>
      <c r="AJ5" s="2411"/>
      <c r="AK5" s="1314" t="s">
        <v>597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522</v>
      </c>
      <c r="P6" s="2313"/>
      <c r="Q6" s="2313">
        <v>1</v>
      </c>
      <c r="R6" s="413"/>
      <c r="S6" s="1549">
        <f>$J6</f>
      </c>
      <c r="T6" s="342" t="s">
        <v>523</v>
      </c>
      <c r="U6" s="356"/>
      <c r="V6" s="2301"/>
      <c r="W6" s="2302"/>
      <c r="X6" s="2302"/>
      <c r="Y6" s="2302"/>
      <c r="Z6" s="2302"/>
      <c r="AA6" s="2302"/>
      <c r="AB6" s="2303"/>
      <c r="AC6" s="2301"/>
      <c r="AD6" s="2302"/>
      <c r="AE6" s="2302"/>
      <c r="AF6" s="2302"/>
      <c r="AG6" s="2302"/>
      <c r="AH6" s="2302"/>
      <c r="AI6" s="2302"/>
      <c r="AJ6" s="2303"/>
      <c r="AK6" s="1363" t="s">
        <v>598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599</v>
      </c>
      <c r="U9" s="423"/>
      <c r="V9" s="423"/>
      <c r="W9" s="423"/>
      <c r="X9" s="423"/>
      <c r="Y9" s="423"/>
      <c r="Z9" s="423"/>
      <c r="AA9" s="423"/>
      <c r="AB9" s="423"/>
      <c r="AC9" s="423"/>
      <c r="AD9" s="423"/>
      <c r="AE9" s="423"/>
      <c r="AF9" s="423"/>
      <c r="AG9" s="423"/>
      <c r="AH9" s="423"/>
      <c r="AI9" s="423"/>
      <c r="AJ9" s="423"/>
      <c r="AK9" s="1314" t="s">
        <v>600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528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601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315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368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531</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532</v>
      </c>
      <c r="P20" s="1418"/>
      <c r="Q20" s="1498"/>
      <c r="R20" s="1498"/>
      <c r="S20" s="785"/>
      <c r="T20" s="1216" t="s">
        <v>533</v>
      </c>
      <c r="Z20" s="242" t="s">
        <v>534</v>
      </c>
      <c r="AB20" s="242" t="s">
        <v>535</v>
      </c>
      <c r="AC20" s="1216" t="s">
        <v>533</v>
      </c>
      <c r="AG20" s="242" t="s">
        <v>536</v>
      </c>
      <c r="AI20" s="242" t="s">
        <v>535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82" customFormat="1" customHeight="1" ht="18.75">
      <c r="A28" s="1424"/>
      <c r="B28" s="1424"/>
      <c r="C28" s="1424"/>
      <c r="D28" s="1424"/>
      <c r="E28" s="1424"/>
      <c r="F28" s="1424"/>
      <c r="G28" s="1424"/>
      <c r="H28" s="1424"/>
      <c r="I28" s="1424"/>
      <c r="J28" s="1424"/>
      <c r="K28" s="1424"/>
      <c r="L28" s="1425"/>
      <c r="M28" s="1424"/>
      <c r="N28" s="1424"/>
      <c r="O28" s="1424"/>
      <c r="S28" s="2306" t="s">
        <v>537</v>
      </c>
      <c r="T28" s="2306"/>
      <c r="U28" s="1428"/>
      <c r="V28" s="2320" t="str">
        <f>IF(TITLE_DATE_PR_CHANGE="",IF(TITLE_DATE_PR="","",TITLE_DATE_PR),TITLE_DATE_PR_CHANGE)</f>
        <v>45645</v>
      </c>
      <c r="W28" s="2320"/>
      <c r="X28" s="2320"/>
      <c r="Y28" s="2320"/>
      <c r="Z28" s="2320"/>
      <c r="AA28" s="2320"/>
      <c r="AB28" s="382"/>
      <c r="AC28" s="2320" t="str">
        <f>IF(TITLE_DATE_PR_CHANGE="",IF(TITLE_DATE_PR="","",TITLE_DATE_PR),TITLE_DATE_PR_CHANGE)</f>
        <v>45645</v>
      </c>
      <c r="AD28" s="2320"/>
      <c r="AE28" s="2320"/>
      <c r="AF28" s="2320"/>
      <c r="AG28" s="2320"/>
      <c r="AH28" s="2320"/>
      <c r="AI28" s="382"/>
      <c r="AJ28" s="382"/>
      <c r="AK28" s="336"/>
      <c r="AL28" s="424"/>
      <c r="AM28" s="424"/>
      <c r="AN28" s="424"/>
      <c r="AO28" s="424"/>
      <c r="AP28" s="424"/>
      <c r="AQ28" s="474">
        <v>0</v>
      </c>
    </row>
    <row s="2982" customFormat="1" customHeight="1" ht="18.75">
      <c r="A29" s="1424"/>
      <c r="B29" s="1424"/>
      <c r="C29" s="1424"/>
      <c r="D29" s="1424"/>
      <c r="E29" s="1424"/>
      <c r="F29" s="1424"/>
      <c r="G29" s="1424"/>
      <c r="H29" s="1424"/>
      <c r="I29" s="1424"/>
      <c r="J29" s="1424"/>
      <c r="K29" s="1424"/>
      <c r="L29" s="1425"/>
      <c r="M29" s="1424"/>
      <c r="N29" s="1424"/>
      <c r="O29" s="1424"/>
      <c r="S29" s="2306" t="s">
        <v>538</v>
      </c>
      <c r="T29" s="2306"/>
      <c r="U29" s="1428"/>
      <c r="V29" s="2307" t="str">
        <f>IF(TITLE_NUMBER_PR_CHANGE="",IF(TITLE_NUMBER_PR="","",TITLE_NUMBER_PR),TITLE_NUMBER_PR_CHANGE)</f>
        <v>59/4</v>
      </c>
      <c r="W29" s="2307"/>
      <c r="X29" s="2307"/>
      <c r="Y29" s="2307"/>
      <c r="Z29" s="2307"/>
      <c r="AA29" s="2307"/>
      <c r="AB29" s="382"/>
      <c r="AC29" s="2307" t="str">
        <f>IF(TITLE_NUMBER_PR_CHANGE="",IF(TITLE_NUMBER_PR="","",TITLE_NUMBER_PR),TITLE_NUMBER_PR_CHANGE)</f>
        <v>59/4</v>
      </c>
      <c r="AD29" s="2307"/>
      <c r="AE29" s="2307"/>
      <c r="AF29" s="2307"/>
      <c r="AG29" s="2307"/>
      <c r="AH29" s="2307"/>
      <c r="AI29" s="382"/>
      <c r="AJ29" s="382"/>
      <c r="AK29" s="336"/>
      <c r="AL29" s="424"/>
      <c r="AM29" s="424"/>
      <c r="AN29" s="424"/>
      <c r="AO29" s="424"/>
      <c r="AP29" s="424"/>
      <c r="AQ29" s="474">
        <v>0</v>
      </c>
    </row>
    <row s="298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2" customFormat="1" customHeight="1" ht="18.75" hidden="1">
      <c r="A32" s="1424"/>
      <c r="B32" s="1424"/>
      <c r="C32" s="1424"/>
      <c r="D32" s="1424"/>
      <c r="E32" s="1424"/>
      <c r="F32" s="1424"/>
      <c r="G32" s="1424"/>
      <c r="H32" s="1424"/>
      <c r="I32" s="1424"/>
      <c r="J32" s="1424"/>
      <c r="K32" s="1424"/>
      <c r="L32" s="1425"/>
      <c r="M32" s="1424"/>
      <c r="N32" s="1424"/>
      <c r="O32" s="1424"/>
      <c r="S32" s="2306" t="s">
        <v>539</v>
      </c>
      <c r="T32" s="2306"/>
      <c r="U32" s="1428"/>
      <c r="V32" s="2320" t="str">
        <f>IF(TITLE_DATE_PR_CHANGE="",IF(TITLE_DATE_PR="","",TITLE_DATE_PR),TITLE_DATE_PR_CHANGE)</f>
        <v>45645</v>
      </c>
      <c r="W32" s="2320"/>
      <c r="X32" s="2320"/>
      <c r="Y32" s="2320"/>
      <c r="Z32" s="2320"/>
      <c r="AA32" s="2320"/>
      <c r="AB32" s="382"/>
      <c r="AC32" s="2320" t="str">
        <f>IF(TITLE_DATE_PR_CHANGE="",IF(TITLE_DATE_PR="","",TITLE_DATE_PR),TITLE_DATE_PR_CHANGE)</f>
        <v>45645</v>
      </c>
      <c r="AD32" s="2320"/>
      <c r="AE32" s="2320"/>
      <c r="AF32" s="2320"/>
      <c r="AG32" s="2320"/>
      <c r="AH32" s="2320"/>
      <c r="AI32" s="382"/>
      <c r="AJ32" s="382"/>
      <c r="AK32" s="336"/>
      <c r="AL32" s="424"/>
      <c r="AM32" s="424"/>
      <c r="AN32" s="424"/>
      <c r="AO32" s="424"/>
      <c r="AP32" s="424"/>
      <c r="AQ32" s="474">
        <v>0</v>
      </c>
    </row>
    <row s="2982" customFormat="1" customHeight="1" ht="18.75" hidden="1">
      <c r="A33" s="1424"/>
      <c r="B33" s="1424"/>
      <c r="C33" s="1424"/>
      <c r="D33" s="1424"/>
      <c r="E33" s="1424"/>
      <c r="F33" s="1424"/>
      <c r="G33" s="1424"/>
      <c r="H33" s="1424"/>
      <c r="I33" s="1424"/>
      <c r="J33" s="1424"/>
      <c r="K33" s="1424"/>
      <c r="L33" s="1425"/>
      <c r="M33" s="1424"/>
      <c r="N33" s="1424"/>
      <c r="O33" s="1424"/>
      <c r="S33" s="2306" t="s">
        <v>540</v>
      </c>
      <c r="T33" s="2306"/>
      <c r="U33" s="1428"/>
      <c r="V33" s="2307" t="str">
        <f>IF(TITLE_NUMBER_PR_CHANGE="",IF(TITLE_NUMBER_PR="","",TITLE_NUMBER_PR),TITLE_NUMBER_PR_CHANGE)</f>
        <v>59/4</v>
      </c>
      <c r="W33" s="2307"/>
      <c r="X33" s="2307"/>
      <c r="Y33" s="2307"/>
      <c r="Z33" s="2307"/>
      <c r="AA33" s="2307"/>
      <c r="AB33" s="382"/>
      <c r="AC33" s="2307" t="str">
        <f>IF(TITLE_NUMBER_PR_CHANGE="",IF(TITLE_NUMBER_PR="","",TITLE_NUMBER_PR),TITLE_NUMBER_PR_CHANGE)</f>
        <v>59/4</v>
      </c>
      <c r="AD33" s="2307"/>
      <c r="AE33" s="2307"/>
      <c r="AF33" s="2307"/>
      <c r="AG33" s="2307"/>
      <c r="AH33" s="2307"/>
      <c r="AI33" s="382"/>
      <c r="AJ33" s="382"/>
      <c r="AK33" s="336"/>
      <c r="AL33" s="424"/>
      <c r="AM33" s="424"/>
      <c r="AN33" s="424"/>
      <c r="AO33" s="424"/>
      <c r="AP33" s="424"/>
      <c r="AQ33" s="474">
        <v>0</v>
      </c>
    </row>
    <row s="298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541</v>
      </c>
      <c r="AC34" s="382"/>
      <c r="AD34" s="382"/>
      <c r="AE34" s="382"/>
      <c r="AF34" s="382"/>
      <c r="AG34" s="382"/>
      <c r="AH34" s="382"/>
      <c r="AI34" s="334" t="s">
        <v>541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416</v>
      </c>
      <c r="T36" s="2183"/>
      <c r="U36" s="2183"/>
      <c r="V36" s="2183"/>
      <c r="W36" s="2183"/>
      <c r="X36" s="2183"/>
      <c r="Y36" s="2183"/>
      <c r="Z36" s="2183"/>
      <c r="AA36" s="2183"/>
      <c r="AB36" s="2183"/>
      <c r="AC36" s="2183"/>
      <c r="AD36" s="2183"/>
      <c r="AE36" s="2183"/>
      <c r="AF36" s="2183"/>
      <c r="AG36" s="2183"/>
      <c r="AH36" s="2183"/>
      <c r="AI36" s="2183"/>
      <c r="AJ36" s="2183"/>
      <c r="AK36" s="2183" t="s">
        <v>417</v>
      </c>
      <c r="AQ36" s="1211">
        <v>14</v>
      </c>
    </row>
    <row customHeight="1" ht="14.699999999999998">
      <c r="Q37" s="432"/>
      <c r="R37" s="432"/>
      <c r="S37" s="2329" t="s">
        <v>90</v>
      </c>
      <c r="T37" s="2265" t="s">
        <v>542</v>
      </c>
      <c r="U37" s="357"/>
      <c r="V37" s="2330" t="s">
        <v>543</v>
      </c>
      <c r="W37" s="2331"/>
      <c r="X37" s="2331"/>
      <c r="Y37" s="2331"/>
      <c r="Z37" s="2331"/>
      <c r="AA37" s="2332"/>
      <c r="AB37" s="2333" t="s">
        <v>544</v>
      </c>
      <c r="AC37" s="2330" t="s">
        <v>543</v>
      </c>
      <c r="AD37" s="2331"/>
      <c r="AE37" s="2331"/>
      <c r="AF37" s="2331"/>
      <c r="AG37" s="2331"/>
      <c r="AH37" s="2332"/>
      <c r="AI37" s="2333" t="s">
        <v>545</v>
      </c>
      <c r="AJ37" s="2336" t="s">
        <v>546</v>
      </c>
      <c r="AK37" s="2183"/>
      <c r="AQ37" s="1211">
        <v>14</v>
      </c>
    </row>
    <row customHeight="1" ht="35.699999999999996">
      <c r="Q38" s="432"/>
      <c r="R38" s="432"/>
      <c r="S38" s="2329"/>
      <c r="T38" s="2265"/>
      <c r="U38" s="1087"/>
      <c r="V38" s="1539" t="s">
        <v>602</v>
      </c>
      <c r="W38" s="2318" t="s">
        <v>549</v>
      </c>
      <c r="X38" s="2319"/>
      <c r="Y38" s="2318" t="s">
        <v>550</v>
      </c>
      <c r="Z38" s="2325"/>
      <c r="AA38" s="2319"/>
      <c r="AB38" s="2334"/>
      <c r="AC38" s="1539" t="s">
        <v>602</v>
      </c>
      <c r="AD38" s="2318" t="s">
        <v>549</v>
      </c>
      <c r="AE38" s="2319"/>
      <c r="AF38" s="2318" t="s">
        <v>550</v>
      </c>
      <c r="AG38" s="2325"/>
      <c r="AH38" s="2319"/>
      <c r="AI38" s="2334"/>
      <c r="AJ38" s="2337"/>
      <c r="AK38" s="2183"/>
      <c r="AQ38" s="1211">
        <v>34</v>
      </c>
    </row>
    <row customHeight="1" ht="90.3">
      <c r="A39" s="1426"/>
      <c r="B39" s="1426" t="s">
        <v>202</v>
      </c>
      <c r="C39" s="1426" t="s">
        <v>203</v>
      </c>
      <c r="D39" s="1426" t="s">
        <v>204</v>
      </c>
      <c r="E39" s="1420" t="s">
        <v>551</v>
      </c>
      <c r="F39" s="1420" t="s">
        <v>552</v>
      </c>
      <c r="G39" s="1420" t="s">
        <v>553</v>
      </c>
      <c r="H39" s="1420"/>
      <c r="I39" s="1420" t="s">
        <v>603</v>
      </c>
      <c r="J39" s="1420" t="s">
        <v>556</v>
      </c>
      <c r="K39" s="1420" t="s">
        <v>604</v>
      </c>
      <c r="L39" s="1420" t="s">
        <v>532</v>
      </c>
      <c r="Q39" s="432"/>
      <c r="R39" s="432"/>
      <c r="S39" s="2329"/>
      <c r="T39" s="2265"/>
      <c r="U39" s="358"/>
      <c r="V39" s="1539" t="s">
        <v>631</v>
      </c>
      <c r="W39" s="1278" t="s">
        <v>632</v>
      </c>
      <c r="X39" s="1278" t="s">
        <v>607</v>
      </c>
      <c r="Y39" s="1545" t="s">
        <v>560</v>
      </c>
      <c r="Z39" s="2326" t="s">
        <v>561</v>
      </c>
      <c r="AA39" s="2327"/>
      <c r="AB39" s="2335"/>
      <c r="AC39" s="1539" t="s">
        <v>631</v>
      </c>
      <c r="AD39" s="1278" t="s">
        <v>632</v>
      </c>
      <c r="AE39" s="1278" t="s">
        <v>607</v>
      </c>
      <c r="AF39" s="1545" t="s">
        <v>560</v>
      </c>
      <c r="AG39" s="2326" t="s">
        <v>561</v>
      </c>
      <c r="AH39" s="2327"/>
      <c r="AI39" s="2335"/>
      <c r="AJ39" s="2338"/>
      <c r="AK39" s="2183"/>
      <c r="AQ39" s="1211">
        <v>86</v>
      </c>
    </row>
    <row s="343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179</v>
      </c>
      <c r="T40" s="1311" t="s">
        <v>105</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382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190</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382</v>
      </c>
      <c r="B42" s="1419" t="s">
        <v>383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513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514</v>
      </c>
      <c r="AM42" s="556"/>
      <c r="AN42" s="556" t="str">
        <f>IF(T42="","",T42)</f>
        <v>Территория действия тарифа</v>
      </c>
      <c r="AO42" s="556"/>
      <c r="AP42" s="556"/>
      <c r="AQ42" s="1211">
        <v>23</v>
      </c>
    </row>
    <row customHeight="1" ht="24">
      <c r="A43" s="1419" t="s">
        <v>382</v>
      </c>
      <c r="B43" s="1419" t="s">
        <v>383</v>
      </c>
      <c r="C43" s="1419" t="s">
        <v>384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629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630</v>
      </c>
      <c r="AM43" s="556"/>
      <c r="AN43" s="556" t="str">
        <f>IF(T43="","",T43)</f>
        <v>Наименование централизованной системы водоотведения</v>
      </c>
      <c r="AO43" s="556"/>
      <c r="AP43" s="556"/>
      <c r="AQ43" s="1211">
        <v>23</v>
      </c>
    </row>
    <row customHeight="1" ht="24">
      <c r="A44" s="1419" t="s">
        <v>382</v>
      </c>
      <c r="B44" s="1419" t="s">
        <v>383</v>
      </c>
      <c r="C44" s="1419" t="s">
        <v>384</v>
      </c>
      <c r="D44" s="1419" t="s">
        <v>633</v>
      </c>
      <c r="E44" s="2315"/>
      <c r="F44" s="2315"/>
      <c r="G44" s="2315"/>
      <c r="H44" s="2315"/>
      <c r="I44" s="2312" t="str">
        <f>S43&amp;".1"</f>
        <v>...1</v>
      </c>
      <c r="J44" s="1419"/>
      <c r="K44" s="1419"/>
      <c r="L44" s="1420"/>
      <c r="P44" s="2313">
        <v>1</v>
      </c>
      <c r="Q44" s="1537"/>
      <c r="R44" s="412"/>
      <c r="S44" s="1549" t="str">
        <f>$I44</f>
        <v>...1</v>
      </c>
      <c r="T44" s="341" t="s">
        <v>596</v>
      </c>
      <c r="U44" s="356"/>
      <c r="V44" s="2406"/>
      <c r="W44" s="2407"/>
      <c r="X44" s="2407"/>
      <c r="Y44" s="2407"/>
      <c r="Z44" s="2407"/>
      <c r="AA44" s="2407"/>
      <c r="AB44" s="2408"/>
      <c r="AC44" s="2409"/>
      <c r="AD44" s="2410"/>
      <c r="AE44" s="2410"/>
      <c r="AF44" s="2410"/>
      <c r="AG44" s="2410"/>
      <c r="AH44" s="2410"/>
      <c r="AI44" s="2410"/>
      <c r="AJ44" s="2411"/>
      <c r="AK44" s="1314" t="s">
        <v>597</v>
      </c>
      <c r="AM44" s="556"/>
      <c r="AN44" s="556" t="str">
        <f>IF(T44="","",T44)</f>
        <v>Наименование признака дифференциации</v>
      </c>
      <c r="AO44" s="556"/>
      <c r="AP44" s="556"/>
      <c r="AQ44" s="1211">
        <v>23</v>
      </c>
    </row>
    <row customHeight="1" ht="24">
      <c r="A45" s="1419" t="s">
        <v>382</v>
      </c>
      <c r="B45" s="1419" t="s">
        <v>383</v>
      </c>
      <c r="C45" s="1419" t="s">
        <v>384</v>
      </c>
      <c r="D45" s="1419" t="s">
        <v>633</v>
      </c>
      <c r="E45" s="2315"/>
      <c r="F45" s="2315"/>
      <c r="G45" s="2315"/>
      <c r="H45" s="2315"/>
      <c r="I45" s="2342"/>
      <c r="J45" s="2312" t="str">
        <f>I44&amp;".1"</f>
        <v>...1.1</v>
      </c>
      <c r="K45" s="1419"/>
      <c r="L45" s="1420" t="s">
        <v>522</v>
      </c>
      <c r="P45" s="2313"/>
      <c r="Q45" s="2313">
        <v>1</v>
      </c>
      <c r="R45" s="413"/>
      <c r="S45" s="1549" t="str">
        <f>$J45</f>
        <v>...1.1</v>
      </c>
      <c r="T45" s="342" t="s">
        <v>523</v>
      </c>
      <c r="U45" s="356"/>
      <c r="V45" s="2301"/>
      <c r="W45" s="2302"/>
      <c r="X45" s="2302"/>
      <c r="Y45" s="2302"/>
      <c r="Z45" s="2302"/>
      <c r="AA45" s="2302"/>
      <c r="AB45" s="2303"/>
      <c r="AC45" s="2301"/>
      <c r="AD45" s="2302"/>
      <c r="AE45" s="2302"/>
      <c r="AF45" s="2302"/>
      <c r="AG45" s="2302"/>
      <c r="AH45" s="2302"/>
      <c r="AI45" s="2302"/>
      <c r="AJ45" s="2303"/>
      <c r="AK45" s="1363" t="s">
        <v>598</v>
      </c>
      <c r="AM45" s="556"/>
      <c r="AN45" s="556" t="str">
        <f>IF(T45="","",T45)</f>
        <v>Группа потребителей</v>
      </c>
      <c r="AO45" s="556"/>
      <c r="AP45" s="556"/>
      <c r="AQ45" s="1211">
        <v>23</v>
      </c>
    </row>
    <row customHeight="1" ht="24">
      <c r="A46" s="1419" t="s">
        <v>382</v>
      </c>
      <c r="B46" s="1419" t="s">
        <v>383</v>
      </c>
      <c r="C46" s="1419" t="s">
        <v>384</v>
      </c>
      <c r="D46" s="1419" t="s">
        <v>633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382</v>
      </c>
      <c r="B47" s="1419" t="s">
        <v>383</v>
      </c>
      <c r="C47" s="1419" t="s">
        <v>384</v>
      </c>
      <c r="D47" s="1419" t="s">
        <v>633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382</v>
      </c>
      <c r="B48" s="1419" t="s">
        <v>383</v>
      </c>
      <c r="C48" s="1419" t="s">
        <v>384</v>
      </c>
      <c r="D48" s="1419" t="s">
        <v>633</v>
      </c>
      <c r="E48" s="2315"/>
      <c r="F48" s="2315"/>
      <c r="G48" s="2315"/>
      <c r="H48" s="2315"/>
      <c r="I48" s="2342"/>
      <c r="J48" s="2312"/>
      <c r="K48" s="1419"/>
      <c r="L48" s="1420"/>
      <c r="P48" s="2313"/>
      <c r="Q48" s="2313"/>
      <c r="R48" s="412"/>
      <c r="S48" s="1334"/>
      <c r="T48" s="343" t="s">
        <v>599</v>
      </c>
      <c r="U48" s="423"/>
      <c r="V48" s="423"/>
      <c r="W48" s="423"/>
      <c r="X48" s="423"/>
      <c r="Y48" s="423"/>
      <c r="Z48" s="423"/>
      <c r="AA48" s="423"/>
      <c r="AB48" s="423"/>
      <c r="AC48" s="423"/>
      <c r="AD48" s="423"/>
      <c r="AE48" s="423"/>
      <c r="AF48" s="423"/>
      <c r="AG48" s="423"/>
      <c r="AH48" s="423"/>
      <c r="AI48" s="423"/>
      <c r="AJ48" s="423"/>
      <c r="AK48" s="1314" t="s">
        <v>600</v>
      </c>
      <c r="AM48" s="556"/>
      <c r="AN48" s="556" t="str">
        <f>IF(T48="","",T48)</f>
        <v>Добавить значение признака дифференциации</v>
      </c>
      <c r="AO48" s="556"/>
      <c r="AP48" s="556"/>
      <c r="AQ48" s="1211">
        <v>20</v>
      </c>
    </row>
    <row customHeight="1" ht="22.049999999999997">
      <c r="A49" s="1419" t="s">
        <v>382</v>
      </c>
      <c r="B49" s="1419" t="s">
        <v>383</v>
      </c>
      <c r="C49" s="1419" t="s">
        <v>384</v>
      </c>
      <c r="D49" s="1419" t="s">
        <v>633</v>
      </c>
      <c r="E49" s="2315"/>
      <c r="F49" s="2315"/>
      <c r="G49" s="2315"/>
      <c r="H49" s="2315"/>
      <c r="I49" s="2312"/>
      <c r="J49" s="1419"/>
      <c r="K49" s="1419"/>
      <c r="L49" s="1420"/>
      <c r="P49" s="2313"/>
      <c r="Q49" s="1537"/>
      <c r="R49" s="412"/>
      <c r="S49" s="1334"/>
      <c r="T49" s="421" t="s">
        <v>528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382</v>
      </c>
      <c r="B50" s="1419" t="s">
        <v>383</v>
      </c>
      <c r="C50" s="1419" t="s">
        <v>384</v>
      </c>
      <c r="D50" s="1419" t="s">
        <v>633</v>
      </c>
      <c r="E50" s="2315"/>
      <c r="F50" s="2315"/>
      <c r="G50" s="2315"/>
      <c r="H50" s="2314"/>
      <c r="I50" s="1419"/>
      <c r="J50" s="1419"/>
      <c r="K50" s="1419"/>
      <c r="L50" s="1420"/>
      <c r="M50" s="1421"/>
      <c r="N50" s="1421"/>
      <c r="O50" s="593"/>
      <c r="P50" s="416"/>
      <c r="Q50" s="431"/>
      <c r="R50" s="411"/>
      <c r="S50" s="1334"/>
      <c r="T50" s="428" t="s">
        <v>601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382</v>
      </c>
      <c r="B51" s="1399" t="s">
        <v>383</v>
      </c>
      <c r="C51" s="1370"/>
      <c r="D51" s="1370"/>
      <c r="E51" s="2315"/>
      <c r="F51" s="2314"/>
      <c r="G51" s="1370"/>
      <c r="H51" s="1370"/>
      <c r="I51" s="1370"/>
      <c r="J51" s="1370"/>
      <c r="K51" s="1370"/>
      <c r="L51" s="1550"/>
      <c r="M51" s="1377"/>
      <c r="N51" s="1377"/>
      <c r="P51" s="1372"/>
      <c r="Q51" s="1373"/>
      <c r="R51" s="1372"/>
      <c r="S51" s="1378"/>
      <c r="T51" s="1381" t="s">
        <v>315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382</v>
      </c>
      <c r="B52" s="1399"/>
      <c r="C52" s="1399"/>
      <c r="D52" s="1399"/>
      <c r="E52" s="2314"/>
      <c r="F52" s="1399"/>
      <c r="G52" s="1399"/>
      <c r="H52" s="1399"/>
      <c r="I52" s="1399"/>
      <c r="J52" s="1399"/>
      <c r="K52" s="1399"/>
      <c r="L52" s="1402"/>
      <c r="M52" s="1377"/>
      <c r="N52" s="1377"/>
      <c r="O52" s="574"/>
      <c r="P52" s="436"/>
      <c r="Q52" s="1400"/>
      <c r="R52" s="436"/>
      <c r="S52" s="1378"/>
      <c r="T52" s="1381" t="s">
        <v>368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369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AE4BB-F9C2-BE09-A648-A79628616B0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190</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513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514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629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630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596</v>
      </c>
      <c r="U5" s="356"/>
      <c r="V5" s="2406"/>
      <c r="W5" s="2407"/>
      <c r="X5" s="2407"/>
      <c r="Y5" s="2407"/>
      <c r="Z5" s="2407"/>
      <c r="AA5" s="2407"/>
      <c r="AB5" s="2408"/>
      <c r="AC5" s="2409"/>
      <c r="AD5" s="2410"/>
      <c r="AE5" s="2410"/>
      <c r="AF5" s="2410"/>
      <c r="AG5" s="2410"/>
      <c r="AH5" s="2410"/>
      <c r="AI5" s="2410"/>
      <c r="AJ5" s="2411"/>
      <c r="AK5" s="1314" t="s">
        <v>597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522</v>
      </c>
      <c r="P6" s="2313"/>
      <c r="Q6" s="2313">
        <v>1</v>
      </c>
      <c r="R6" s="413"/>
      <c r="S6" s="1549">
        <f>$J6</f>
      </c>
      <c r="T6" s="342" t="s">
        <v>523</v>
      </c>
      <c r="U6" s="356"/>
      <c r="V6" s="2301"/>
      <c r="W6" s="2302"/>
      <c r="X6" s="2302"/>
      <c r="Y6" s="2302"/>
      <c r="Z6" s="2302"/>
      <c r="AA6" s="2302"/>
      <c r="AB6" s="2303"/>
      <c r="AC6" s="2301"/>
      <c r="AD6" s="2302"/>
      <c r="AE6" s="2302"/>
      <c r="AF6" s="2302"/>
      <c r="AG6" s="2302"/>
      <c r="AH6" s="2302"/>
      <c r="AI6" s="2302"/>
      <c r="AJ6" s="2303"/>
      <c r="AK6" s="1363" t="s">
        <v>598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599</v>
      </c>
      <c r="U9" s="423"/>
      <c r="V9" s="423"/>
      <c r="W9" s="423"/>
      <c r="X9" s="423"/>
      <c r="Y9" s="423"/>
      <c r="Z9" s="423"/>
      <c r="AA9" s="423"/>
      <c r="AB9" s="423"/>
      <c r="AC9" s="423"/>
      <c r="AD9" s="423"/>
      <c r="AE9" s="423"/>
      <c r="AF9" s="423"/>
      <c r="AG9" s="423"/>
      <c r="AH9" s="423"/>
      <c r="AI9" s="423"/>
      <c r="AJ9" s="423"/>
      <c r="AK9" s="1314" t="s">
        <v>600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528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601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315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368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531</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532</v>
      </c>
      <c r="P20" s="1418"/>
      <c r="Q20" s="1498"/>
      <c r="R20" s="1498"/>
      <c r="S20" s="785"/>
      <c r="T20" s="1216" t="s">
        <v>533</v>
      </c>
      <c r="Z20" s="242" t="s">
        <v>534</v>
      </c>
      <c r="AB20" s="242" t="s">
        <v>535</v>
      </c>
      <c r="AC20" s="1216" t="s">
        <v>533</v>
      </c>
      <c r="AG20" s="242" t="s">
        <v>536</v>
      </c>
      <c r="AI20" s="242" t="s">
        <v>535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82" customFormat="1" customHeight="1" ht="18.75">
      <c r="A28" s="1424"/>
      <c r="B28" s="1424"/>
      <c r="C28" s="1424"/>
      <c r="D28" s="1424"/>
      <c r="E28" s="1424"/>
      <c r="F28" s="1424"/>
      <c r="G28" s="1424"/>
      <c r="H28" s="1424"/>
      <c r="I28" s="1424"/>
      <c r="J28" s="1424"/>
      <c r="K28" s="1424"/>
      <c r="L28" s="1425"/>
      <c r="M28" s="1424"/>
      <c r="N28" s="1424"/>
      <c r="O28" s="1424"/>
      <c r="S28" s="2306" t="s">
        <v>537</v>
      </c>
      <c r="T28" s="2306"/>
      <c r="U28" s="1428"/>
      <c r="V28" s="2320" t="str">
        <f>IF(TITLE_DATE_PR_CHANGE="",IF(TITLE_DATE_PR="","",TITLE_DATE_PR),TITLE_DATE_PR_CHANGE)</f>
        <v>45645</v>
      </c>
      <c r="W28" s="2320"/>
      <c r="X28" s="2320"/>
      <c r="Y28" s="2320"/>
      <c r="Z28" s="2320"/>
      <c r="AA28" s="2320"/>
      <c r="AB28" s="382"/>
      <c r="AC28" s="2320" t="str">
        <f>IF(TITLE_DATE_PR_CHANGE="",IF(TITLE_DATE_PR="","",TITLE_DATE_PR),TITLE_DATE_PR_CHANGE)</f>
        <v>45645</v>
      </c>
      <c r="AD28" s="2320"/>
      <c r="AE28" s="2320"/>
      <c r="AF28" s="2320"/>
      <c r="AG28" s="2320"/>
      <c r="AH28" s="2320"/>
      <c r="AI28" s="382"/>
      <c r="AJ28" s="382"/>
      <c r="AK28" s="336"/>
      <c r="AL28" s="424"/>
      <c r="AM28" s="424"/>
      <c r="AN28" s="424"/>
      <c r="AO28" s="424"/>
      <c r="AP28" s="424"/>
      <c r="AQ28" s="474">
        <v>0</v>
      </c>
    </row>
    <row s="2982" customFormat="1" customHeight="1" ht="18.75">
      <c r="A29" s="1424"/>
      <c r="B29" s="1424"/>
      <c r="C29" s="1424"/>
      <c r="D29" s="1424"/>
      <c r="E29" s="1424"/>
      <c r="F29" s="1424"/>
      <c r="G29" s="1424"/>
      <c r="H29" s="1424"/>
      <c r="I29" s="1424"/>
      <c r="J29" s="1424"/>
      <c r="K29" s="1424"/>
      <c r="L29" s="1425"/>
      <c r="M29" s="1424"/>
      <c r="N29" s="1424"/>
      <c r="O29" s="1424"/>
      <c r="S29" s="2306" t="s">
        <v>538</v>
      </c>
      <c r="T29" s="2306"/>
      <c r="U29" s="1428"/>
      <c r="V29" s="2307" t="str">
        <f>IF(TITLE_NUMBER_PR_CHANGE="",IF(TITLE_NUMBER_PR="","",TITLE_NUMBER_PR),TITLE_NUMBER_PR_CHANGE)</f>
        <v>59/4</v>
      </c>
      <c r="W29" s="2307"/>
      <c r="X29" s="2307"/>
      <c r="Y29" s="2307"/>
      <c r="Z29" s="2307"/>
      <c r="AA29" s="2307"/>
      <c r="AB29" s="382"/>
      <c r="AC29" s="2307" t="str">
        <f>IF(TITLE_NUMBER_PR_CHANGE="",IF(TITLE_NUMBER_PR="","",TITLE_NUMBER_PR),TITLE_NUMBER_PR_CHANGE)</f>
        <v>59/4</v>
      </c>
      <c r="AD29" s="2307"/>
      <c r="AE29" s="2307"/>
      <c r="AF29" s="2307"/>
      <c r="AG29" s="2307"/>
      <c r="AH29" s="2307"/>
      <c r="AI29" s="382"/>
      <c r="AJ29" s="382"/>
      <c r="AK29" s="336"/>
      <c r="AL29" s="424"/>
      <c r="AM29" s="424"/>
      <c r="AN29" s="424"/>
      <c r="AO29" s="424"/>
      <c r="AP29" s="424"/>
      <c r="AQ29" s="474">
        <v>0</v>
      </c>
    </row>
    <row s="298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2" customFormat="1" customHeight="1" ht="18.75" hidden="1">
      <c r="A32" s="1424"/>
      <c r="B32" s="1424"/>
      <c r="C32" s="1424"/>
      <c r="D32" s="1424"/>
      <c r="E32" s="1424"/>
      <c r="F32" s="1424"/>
      <c r="G32" s="1424"/>
      <c r="H32" s="1424"/>
      <c r="I32" s="1424"/>
      <c r="J32" s="1424"/>
      <c r="K32" s="1424"/>
      <c r="L32" s="1425"/>
      <c r="M32" s="1424"/>
      <c r="N32" s="1424"/>
      <c r="O32" s="1424"/>
      <c r="S32" s="2306" t="s">
        <v>539</v>
      </c>
      <c r="T32" s="2306"/>
      <c r="U32" s="1428"/>
      <c r="V32" s="2320" t="str">
        <f>IF(TITLE_DATE_PR_CHANGE="",IF(TITLE_DATE_PR="","",TITLE_DATE_PR),TITLE_DATE_PR_CHANGE)</f>
        <v>45645</v>
      </c>
      <c r="W32" s="2320"/>
      <c r="X32" s="2320"/>
      <c r="Y32" s="2320"/>
      <c r="Z32" s="2320"/>
      <c r="AA32" s="2320"/>
      <c r="AB32" s="382"/>
      <c r="AC32" s="2320" t="str">
        <f>IF(TITLE_DATE_PR_CHANGE="",IF(TITLE_DATE_PR="","",TITLE_DATE_PR),TITLE_DATE_PR_CHANGE)</f>
        <v>45645</v>
      </c>
      <c r="AD32" s="2320"/>
      <c r="AE32" s="2320"/>
      <c r="AF32" s="2320"/>
      <c r="AG32" s="2320"/>
      <c r="AH32" s="2320"/>
      <c r="AI32" s="382"/>
      <c r="AJ32" s="382"/>
      <c r="AK32" s="336"/>
      <c r="AL32" s="424"/>
      <c r="AM32" s="424"/>
      <c r="AN32" s="424"/>
      <c r="AO32" s="424"/>
      <c r="AP32" s="424"/>
      <c r="AQ32" s="474">
        <v>0</v>
      </c>
    </row>
    <row s="2982" customFormat="1" customHeight="1" ht="18.75" hidden="1">
      <c r="A33" s="1424"/>
      <c r="B33" s="1424"/>
      <c r="C33" s="1424"/>
      <c r="D33" s="1424"/>
      <c r="E33" s="1424"/>
      <c r="F33" s="1424"/>
      <c r="G33" s="1424"/>
      <c r="H33" s="1424"/>
      <c r="I33" s="1424"/>
      <c r="J33" s="1424"/>
      <c r="K33" s="1424"/>
      <c r="L33" s="1425"/>
      <c r="M33" s="1424"/>
      <c r="N33" s="1424"/>
      <c r="O33" s="1424"/>
      <c r="S33" s="2306" t="s">
        <v>540</v>
      </c>
      <c r="T33" s="2306"/>
      <c r="U33" s="1428"/>
      <c r="V33" s="2307" t="str">
        <f>IF(TITLE_NUMBER_PR_CHANGE="",IF(TITLE_NUMBER_PR="","",TITLE_NUMBER_PR),TITLE_NUMBER_PR_CHANGE)</f>
        <v>59/4</v>
      </c>
      <c r="W33" s="2307"/>
      <c r="X33" s="2307"/>
      <c r="Y33" s="2307"/>
      <c r="Z33" s="2307"/>
      <c r="AA33" s="2307"/>
      <c r="AB33" s="382"/>
      <c r="AC33" s="2307" t="str">
        <f>IF(TITLE_NUMBER_PR_CHANGE="",IF(TITLE_NUMBER_PR="","",TITLE_NUMBER_PR),TITLE_NUMBER_PR_CHANGE)</f>
        <v>59/4</v>
      </c>
      <c r="AD33" s="2307"/>
      <c r="AE33" s="2307"/>
      <c r="AF33" s="2307"/>
      <c r="AG33" s="2307"/>
      <c r="AH33" s="2307"/>
      <c r="AI33" s="382"/>
      <c r="AJ33" s="382"/>
      <c r="AK33" s="336"/>
      <c r="AL33" s="424"/>
      <c r="AM33" s="424"/>
      <c r="AN33" s="424"/>
      <c r="AO33" s="424"/>
      <c r="AP33" s="424"/>
      <c r="AQ33" s="474">
        <v>0</v>
      </c>
    </row>
    <row s="298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541</v>
      </c>
      <c r="AC34" s="382"/>
      <c r="AD34" s="382"/>
      <c r="AE34" s="382"/>
      <c r="AF34" s="382"/>
      <c r="AG34" s="382"/>
      <c r="AH34" s="382"/>
      <c r="AI34" s="334" t="s">
        <v>541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416</v>
      </c>
      <c r="T36" s="2183"/>
      <c r="U36" s="2183"/>
      <c r="V36" s="2183"/>
      <c r="W36" s="2183"/>
      <c r="X36" s="2183"/>
      <c r="Y36" s="2183"/>
      <c r="Z36" s="2183"/>
      <c r="AA36" s="2183"/>
      <c r="AB36" s="2183"/>
      <c r="AC36" s="2183"/>
      <c r="AD36" s="2183"/>
      <c r="AE36" s="2183"/>
      <c r="AF36" s="2183"/>
      <c r="AG36" s="2183"/>
      <c r="AH36" s="2183"/>
      <c r="AI36" s="2183"/>
      <c r="AJ36" s="2183"/>
      <c r="AK36" s="2183" t="s">
        <v>417</v>
      </c>
      <c r="AQ36" s="1211">
        <v>14</v>
      </c>
    </row>
    <row customHeight="1" ht="14.699999999999998">
      <c r="Q37" s="432"/>
      <c r="R37" s="432"/>
      <c r="S37" s="2329" t="s">
        <v>90</v>
      </c>
      <c r="T37" s="2265" t="s">
        <v>542</v>
      </c>
      <c r="U37" s="357"/>
      <c r="V37" s="2330" t="s">
        <v>543</v>
      </c>
      <c r="W37" s="2331"/>
      <c r="X37" s="2331"/>
      <c r="Y37" s="2331"/>
      <c r="Z37" s="2331"/>
      <c r="AA37" s="2332"/>
      <c r="AB37" s="2333" t="s">
        <v>544</v>
      </c>
      <c r="AC37" s="2330" t="s">
        <v>543</v>
      </c>
      <c r="AD37" s="2331"/>
      <c r="AE37" s="2331"/>
      <c r="AF37" s="2331"/>
      <c r="AG37" s="2331"/>
      <c r="AH37" s="2332"/>
      <c r="AI37" s="2333" t="s">
        <v>545</v>
      </c>
      <c r="AJ37" s="2336" t="s">
        <v>546</v>
      </c>
      <c r="AK37" s="2183"/>
      <c r="AQ37" s="1211">
        <v>14</v>
      </c>
    </row>
    <row customHeight="1" ht="35.699999999999996">
      <c r="Q38" s="432"/>
      <c r="R38" s="432"/>
      <c r="S38" s="2329"/>
      <c r="T38" s="2265"/>
      <c r="U38" s="1087"/>
      <c r="V38" s="1539" t="s">
        <v>602</v>
      </c>
      <c r="W38" s="2318" t="s">
        <v>549</v>
      </c>
      <c r="X38" s="2319"/>
      <c r="Y38" s="2318" t="s">
        <v>550</v>
      </c>
      <c r="Z38" s="2325"/>
      <c r="AA38" s="2319"/>
      <c r="AB38" s="2334"/>
      <c r="AC38" s="1539" t="s">
        <v>602</v>
      </c>
      <c r="AD38" s="2318" t="s">
        <v>549</v>
      </c>
      <c r="AE38" s="2319"/>
      <c r="AF38" s="2318" t="s">
        <v>550</v>
      </c>
      <c r="AG38" s="2325"/>
      <c r="AH38" s="2319"/>
      <c r="AI38" s="2334"/>
      <c r="AJ38" s="2337"/>
      <c r="AK38" s="2183"/>
      <c r="AQ38" s="1211">
        <v>34</v>
      </c>
    </row>
    <row customHeight="1" ht="90.3">
      <c r="A39" s="1426"/>
      <c r="B39" s="1426" t="s">
        <v>202</v>
      </c>
      <c r="C39" s="1426" t="s">
        <v>203</v>
      </c>
      <c r="D39" s="1426" t="s">
        <v>204</v>
      </c>
      <c r="E39" s="1420" t="s">
        <v>551</v>
      </c>
      <c r="F39" s="1420" t="s">
        <v>552</v>
      </c>
      <c r="G39" s="1420" t="s">
        <v>553</v>
      </c>
      <c r="H39" s="1420"/>
      <c r="I39" s="1420" t="s">
        <v>603</v>
      </c>
      <c r="J39" s="1420" t="s">
        <v>556</v>
      </c>
      <c r="K39" s="1420" t="s">
        <v>604</v>
      </c>
      <c r="L39" s="1420" t="s">
        <v>532</v>
      </c>
      <c r="Q39" s="432"/>
      <c r="R39" s="432"/>
      <c r="S39" s="2329"/>
      <c r="T39" s="2265"/>
      <c r="U39" s="358"/>
      <c r="V39" s="1539" t="s">
        <v>631</v>
      </c>
      <c r="W39" s="1278" t="s">
        <v>632</v>
      </c>
      <c r="X39" s="1278" t="s">
        <v>607</v>
      </c>
      <c r="Y39" s="1545" t="s">
        <v>560</v>
      </c>
      <c r="Z39" s="2326" t="s">
        <v>561</v>
      </c>
      <c r="AA39" s="2327"/>
      <c r="AB39" s="2335"/>
      <c r="AC39" s="1539" t="s">
        <v>631</v>
      </c>
      <c r="AD39" s="1278" t="s">
        <v>632</v>
      </c>
      <c r="AE39" s="1278" t="s">
        <v>607</v>
      </c>
      <c r="AF39" s="1545" t="s">
        <v>560</v>
      </c>
      <c r="AG39" s="2326" t="s">
        <v>561</v>
      </c>
      <c r="AH39" s="2327"/>
      <c r="AI39" s="2335"/>
      <c r="AJ39" s="2338"/>
      <c r="AK39" s="2183"/>
      <c r="AQ39" s="1211">
        <v>86</v>
      </c>
    </row>
    <row s="343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179</v>
      </c>
      <c r="T40" s="1311" t="s">
        <v>105</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387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190</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387</v>
      </c>
      <c r="B42" s="1419" t="s">
        <v>388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513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514</v>
      </c>
      <c r="AM42" s="556"/>
      <c r="AN42" s="556" t="str">
        <f>IF(T42="","",T42)</f>
        <v>Территория действия тарифа</v>
      </c>
      <c r="AO42" s="556"/>
      <c r="AP42" s="556"/>
      <c r="AQ42" s="1211">
        <v>23</v>
      </c>
    </row>
    <row customHeight="1" ht="24">
      <c r="A43" s="1419" t="s">
        <v>387</v>
      </c>
      <c r="B43" s="1419" t="s">
        <v>388</v>
      </c>
      <c r="C43" s="1419" t="s">
        <v>389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629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630</v>
      </c>
      <c r="AM43" s="556"/>
      <c r="AN43" s="556" t="str">
        <f>IF(T43="","",T43)</f>
        <v>Наименование централизованной системы водоотведения</v>
      </c>
      <c r="AO43" s="556"/>
      <c r="AP43" s="556"/>
      <c r="AQ43" s="1211">
        <v>23</v>
      </c>
    </row>
    <row customHeight="1" ht="24">
      <c r="A44" s="1419" t="s">
        <v>387</v>
      </c>
      <c r="B44" s="1419" t="s">
        <v>388</v>
      </c>
      <c r="C44" s="1419" t="s">
        <v>389</v>
      </c>
      <c r="D44" s="1419" t="s">
        <v>634</v>
      </c>
      <c r="E44" s="2315"/>
      <c r="F44" s="2315"/>
      <c r="G44" s="2315"/>
      <c r="H44" s="2315"/>
      <c r="I44" s="2312" t="str">
        <f>S43&amp;".1"</f>
        <v>...1</v>
      </c>
      <c r="J44" s="1419"/>
      <c r="K44" s="1419"/>
      <c r="L44" s="1420"/>
      <c r="P44" s="2313">
        <v>1</v>
      </c>
      <c r="Q44" s="1537"/>
      <c r="R44" s="412"/>
      <c r="S44" s="1549" t="str">
        <f>$I44</f>
        <v>...1</v>
      </c>
      <c r="T44" s="341" t="s">
        <v>596</v>
      </c>
      <c r="U44" s="356"/>
      <c r="V44" s="2406"/>
      <c r="W44" s="2407"/>
      <c r="X44" s="2407"/>
      <c r="Y44" s="2407"/>
      <c r="Z44" s="2407"/>
      <c r="AA44" s="2407"/>
      <c r="AB44" s="2408"/>
      <c r="AC44" s="2409"/>
      <c r="AD44" s="2410"/>
      <c r="AE44" s="2410"/>
      <c r="AF44" s="2410"/>
      <c r="AG44" s="2410"/>
      <c r="AH44" s="2410"/>
      <c r="AI44" s="2410"/>
      <c r="AJ44" s="2411"/>
      <c r="AK44" s="1314" t="s">
        <v>597</v>
      </c>
      <c r="AM44" s="556"/>
      <c r="AN44" s="556" t="str">
        <f>IF(T44="","",T44)</f>
        <v>Наименование признака дифференциации</v>
      </c>
      <c r="AO44" s="556"/>
      <c r="AP44" s="556"/>
      <c r="AQ44" s="1211">
        <v>23</v>
      </c>
    </row>
    <row customHeight="1" ht="24">
      <c r="A45" s="1419" t="s">
        <v>387</v>
      </c>
      <c r="B45" s="1419" t="s">
        <v>388</v>
      </c>
      <c r="C45" s="1419" t="s">
        <v>389</v>
      </c>
      <c r="D45" s="1419" t="s">
        <v>634</v>
      </c>
      <c r="E45" s="2315"/>
      <c r="F45" s="2315"/>
      <c r="G45" s="2315"/>
      <c r="H45" s="2315"/>
      <c r="I45" s="2342"/>
      <c r="J45" s="2312" t="str">
        <f>I44&amp;".1"</f>
        <v>...1.1</v>
      </c>
      <c r="K45" s="1419"/>
      <c r="L45" s="1420" t="s">
        <v>522</v>
      </c>
      <c r="P45" s="2313"/>
      <c r="Q45" s="2313">
        <v>1</v>
      </c>
      <c r="R45" s="413"/>
      <c r="S45" s="1549" t="str">
        <f>$J45</f>
        <v>...1.1</v>
      </c>
      <c r="T45" s="342" t="s">
        <v>523</v>
      </c>
      <c r="U45" s="356"/>
      <c r="V45" s="2301"/>
      <c r="W45" s="2302"/>
      <c r="X45" s="2302"/>
      <c r="Y45" s="2302"/>
      <c r="Z45" s="2302"/>
      <c r="AA45" s="2302"/>
      <c r="AB45" s="2303"/>
      <c r="AC45" s="2301"/>
      <c r="AD45" s="2302"/>
      <c r="AE45" s="2302"/>
      <c r="AF45" s="2302"/>
      <c r="AG45" s="2302"/>
      <c r="AH45" s="2302"/>
      <c r="AI45" s="2302"/>
      <c r="AJ45" s="2303"/>
      <c r="AK45" s="1363" t="s">
        <v>598</v>
      </c>
      <c r="AM45" s="556"/>
      <c r="AN45" s="556" t="str">
        <f>IF(T45="","",T45)</f>
        <v>Группа потребителей</v>
      </c>
      <c r="AO45" s="556"/>
      <c r="AP45" s="556"/>
      <c r="AQ45" s="1211">
        <v>23</v>
      </c>
    </row>
    <row customHeight="1" ht="24">
      <c r="A46" s="1419" t="s">
        <v>387</v>
      </c>
      <c r="B46" s="1419" t="s">
        <v>388</v>
      </c>
      <c r="C46" s="1419" t="s">
        <v>389</v>
      </c>
      <c r="D46" s="1419" t="s">
        <v>634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387</v>
      </c>
      <c r="B47" s="1419" t="s">
        <v>388</v>
      </c>
      <c r="C47" s="1419" t="s">
        <v>389</v>
      </c>
      <c r="D47" s="1419" t="s">
        <v>634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387</v>
      </c>
      <c r="B48" s="1419" t="s">
        <v>388</v>
      </c>
      <c r="C48" s="1419" t="s">
        <v>389</v>
      </c>
      <c r="D48" s="1419" t="s">
        <v>634</v>
      </c>
      <c r="E48" s="2315"/>
      <c r="F48" s="2315"/>
      <c r="G48" s="2315"/>
      <c r="H48" s="2315"/>
      <c r="I48" s="2342"/>
      <c r="J48" s="2312"/>
      <c r="K48" s="1419"/>
      <c r="L48" s="1420"/>
      <c r="P48" s="2313"/>
      <c r="Q48" s="2313"/>
      <c r="R48" s="412"/>
      <c r="S48" s="1334"/>
      <c r="T48" s="343" t="s">
        <v>599</v>
      </c>
      <c r="U48" s="423"/>
      <c r="V48" s="423"/>
      <c r="W48" s="423"/>
      <c r="X48" s="423"/>
      <c r="Y48" s="423"/>
      <c r="Z48" s="423"/>
      <c r="AA48" s="423"/>
      <c r="AB48" s="423"/>
      <c r="AC48" s="423"/>
      <c r="AD48" s="423"/>
      <c r="AE48" s="423"/>
      <c r="AF48" s="423"/>
      <c r="AG48" s="423"/>
      <c r="AH48" s="423"/>
      <c r="AI48" s="423"/>
      <c r="AJ48" s="423"/>
      <c r="AK48" s="1314" t="s">
        <v>600</v>
      </c>
      <c r="AM48" s="556"/>
      <c r="AN48" s="556" t="str">
        <f>IF(T48="","",T48)</f>
        <v>Добавить значение признака дифференциации</v>
      </c>
      <c r="AO48" s="556"/>
      <c r="AP48" s="556"/>
      <c r="AQ48" s="1211">
        <v>20</v>
      </c>
    </row>
    <row customHeight="1" ht="22.049999999999997">
      <c r="A49" s="1419" t="s">
        <v>387</v>
      </c>
      <c r="B49" s="1419" t="s">
        <v>388</v>
      </c>
      <c r="C49" s="1419" t="s">
        <v>389</v>
      </c>
      <c r="D49" s="1419" t="s">
        <v>634</v>
      </c>
      <c r="E49" s="2315"/>
      <c r="F49" s="2315"/>
      <c r="G49" s="2315"/>
      <c r="H49" s="2315"/>
      <c r="I49" s="2312"/>
      <c r="J49" s="1419"/>
      <c r="K49" s="1419"/>
      <c r="L49" s="1420"/>
      <c r="P49" s="2313"/>
      <c r="Q49" s="1537"/>
      <c r="R49" s="412"/>
      <c r="S49" s="1334"/>
      <c r="T49" s="421" t="s">
        <v>528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387</v>
      </c>
      <c r="B50" s="1419" t="s">
        <v>388</v>
      </c>
      <c r="C50" s="1419" t="s">
        <v>389</v>
      </c>
      <c r="D50" s="1419" t="s">
        <v>634</v>
      </c>
      <c r="E50" s="2315"/>
      <c r="F50" s="2315"/>
      <c r="G50" s="2315"/>
      <c r="H50" s="2314"/>
      <c r="I50" s="1419"/>
      <c r="J50" s="1419"/>
      <c r="K50" s="1419"/>
      <c r="L50" s="1420"/>
      <c r="M50" s="1421"/>
      <c r="N50" s="1421"/>
      <c r="O50" s="593"/>
      <c r="P50" s="416"/>
      <c r="Q50" s="431"/>
      <c r="R50" s="411"/>
      <c r="S50" s="1334"/>
      <c r="T50" s="428" t="s">
        <v>601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387</v>
      </c>
      <c r="B51" s="1399" t="s">
        <v>388</v>
      </c>
      <c r="C51" s="1370"/>
      <c r="D51" s="1370"/>
      <c r="E51" s="2315"/>
      <c r="F51" s="2314"/>
      <c r="G51" s="1370"/>
      <c r="H51" s="1370"/>
      <c r="I51" s="1370"/>
      <c r="J51" s="1370"/>
      <c r="K51" s="1370"/>
      <c r="L51" s="1550"/>
      <c r="M51" s="1377"/>
      <c r="N51" s="1377"/>
      <c r="P51" s="1372"/>
      <c r="Q51" s="1373"/>
      <c r="R51" s="1372"/>
      <c r="S51" s="1378"/>
      <c r="T51" s="1381" t="s">
        <v>315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387</v>
      </c>
      <c r="B52" s="1399"/>
      <c r="C52" s="1399"/>
      <c r="D52" s="1399"/>
      <c r="E52" s="2314"/>
      <c r="F52" s="1399"/>
      <c r="G52" s="1399"/>
      <c r="H52" s="1399"/>
      <c r="I52" s="1399"/>
      <c r="J52" s="1399"/>
      <c r="K52" s="1399"/>
      <c r="L52" s="1402"/>
      <c r="M52" s="1377"/>
      <c r="N52" s="1377"/>
      <c r="O52" s="574"/>
      <c r="P52" s="436"/>
      <c r="Q52" s="1400"/>
      <c r="R52" s="436"/>
      <c r="S52" s="1378"/>
      <c r="T52" s="1381" t="s">
        <v>368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369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F7A57-B094-FF39-9E25-EC721B4E2D7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5" width="19.140625" hidden="1" customWidth="1"/>
    <col min="13" max="14" style="2792" width="12.28125" hidden="1" customWidth="1"/>
    <col min="15" max="15" style="2792" width="23.421875" hidden="1" customWidth="1"/>
    <col min="16" max="16" style="2792" width="3.7109375" hidden="1" customWidth="1"/>
    <col min="17" max="17" style="3598" width="3.7109375" hidden="1" customWidth="1"/>
    <col min="18" max="18" style="3673" width="3.00390625" customWidth="1"/>
    <col min="19" max="19" style="367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190</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513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514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629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630</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518</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519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614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615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635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636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618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581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315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368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531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26" customFormat="1" customHeight="1" ht="14.25" hidden="1">
      <c r="M24" s="1564"/>
      <c r="N24" s="1564"/>
      <c r="O24" s="1565" t="s">
        <v>532</v>
      </c>
      <c r="P24" s="1564"/>
      <c r="Q24" s="1566"/>
      <c r="R24" s="1566"/>
      <c r="AA24" s="1563" t="s">
        <v>534</v>
      </c>
      <c r="AC24" s="1563" t="s">
        <v>535</v>
      </c>
      <c r="AD24" s="1563" t="s">
        <v>582</v>
      </c>
      <c r="AH24" s="1563" t="s">
        <v>582</v>
      </c>
      <c r="AK24" s="1563" t="s">
        <v>619</v>
      </c>
      <c r="AL24" s="1563" t="s">
        <v>582</v>
      </c>
      <c r="AP24" s="1563" t="s">
        <v>582</v>
      </c>
      <c r="AY24" s="1563" t="s">
        <v>534</v>
      </c>
      <c r="BA24" s="1563" t="s">
        <v>535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Агенство по тарифам Приморского края</v>
      </c>
      <c r="W31" s="2307"/>
      <c r="X31" s="2307"/>
      <c r="Y31" s="2307"/>
      <c r="Z31" s="2307"/>
      <c r="AA31" s="2307"/>
      <c r="AB31" s="2307"/>
      <c r="AC31" s="382"/>
      <c r="AD31" s="2307" t="str">
        <f>IF(TITLE_NAME_OR_PR_CHANGE="",IF(TITLE_NAME_OR_PR="","",TITLE_NAME_OR_PR),TITLE_NAME_OR_PR_CHANGE)</f>
        <v>Агенство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2" customFormat="1" customHeight="1" ht="18.75">
      <c r="A32" s="1424"/>
      <c r="B32" s="1424"/>
      <c r="C32" s="1424"/>
      <c r="D32" s="1424"/>
      <c r="E32" s="1424"/>
      <c r="F32" s="1424"/>
      <c r="G32" s="1424"/>
      <c r="H32" s="1424"/>
      <c r="I32" s="1424"/>
      <c r="J32" s="1424"/>
      <c r="K32" s="1424"/>
      <c r="L32" s="1425"/>
      <c r="M32" s="1424"/>
      <c r="N32" s="1424"/>
      <c r="O32" s="1424"/>
      <c r="P32" s="1424"/>
      <c r="Q32" s="1424"/>
      <c r="S32" s="2306" t="s">
        <v>537</v>
      </c>
      <c r="T32" s="2306"/>
      <c r="U32" s="1428"/>
      <c r="V32" s="2320" t="str">
        <f>IF(TITLE_DATE_PR_CHANGE="",IF(TITLE_DATE_PR="","",TITLE_DATE_PR),TITLE_DATE_PR_CHANGE)</f>
        <v>45645</v>
      </c>
      <c r="W32" s="2320"/>
      <c r="X32" s="2320"/>
      <c r="Y32" s="2320"/>
      <c r="Z32" s="2320"/>
      <c r="AA32" s="2320"/>
      <c r="AB32" s="2320"/>
      <c r="AC32" s="382"/>
      <c r="AD32" s="2320" t="str">
        <f>IF(TITLE_DATE_PR_CHANGE="",IF(TITLE_DATE_PR="","",TITLE_DATE_PR),TITLE_DATE_PR_CHANGE)</f>
        <v>45645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2" customFormat="1" customHeight="1" ht="18.75">
      <c r="A33" s="1424"/>
      <c r="B33" s="1424"/>
      <c r="C33" s="1424"/>
      <c r="D33" s="1424"/>
      <c r="E33" s="1424"/>
      <c r="F33" s="1424"/>
      <c r="G33" s="1424"/>
      <c r="H33" s="1424"/>
      <c r="I33" s="1424"/>
      <c r="J33" s="1424"/>
      <c r="K33" s="1424"/>
      <c r="L33" s="1425"/>
      <c r="M33" s="1424"/>
      <c r="N33" s="1424"/>
      <c r="O33" s="1424"/>
      <c r="P33" s="1424"/>
      <c r="Q33" s="1424"/>
      <c r="S33" s="2306" t="s">
        <v>538</v>
      </c>
      <c r="T33" s="2306"/>
      <c r="U33" s="1428"/>
      <c r="V33" s="2307" t="str">
        <f>IF(TITLE_NUMBER_PR_CHANGE="",IF(TITLE_NUMBER_PR="","",TITLE_NUMBER_PR),TITLE_NUMBER_PR_CHANGE)</f>
        <v>59/4</v>
      </c>
      <c r="W33" s="2307"/>
      <c r="X33" s="2307"/>
      <c r="Y33" s="2307"/>
      <c r="Z33" s="2307"/>
      <c r="AA33" s="2307"/>
      <c r="AB33" s="2307"/>
      <c r="AC33" s="382"/>
      <c r="AD33" s="2307" t="str">
        <f>IF(TITLE_NUMBER_PR_CHANGE="",IF(TITLE_NUMBER_PR="","",TITLE_NUMBER_PR),TITLE_NUMBER_PR_CHANGE)</f>
        <v>59/4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http://pravo.gov.ru</v>
      </c>
      <c r="W34" s="2307"/>
      <c r="X34" s="2307"/>
      <c r="Y34" s="2307"/>
      <c r="Z34" s="2307"/>
      <c r="AA34" s="2307"/>
      <c r="AB34" s="2307"/>
      <c r="AC34" s="382"/>
      <c r="AD34" s="2307" t="str">
        <f>IF(TITLE_IST_PUB_CHANGE="",IF(TITLE_IST_PUB="","",TITLE_IST_PUB),TITLE_IST_PUB_CHANGE)</f>
        <v>http://pravo.gov.ru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537</v>
      </c>
      <c r="T36" s="2306"/>
      <c r="U36" s="1428"/>
      <c r="V36" s="2320" t="str">
        <f>IF(TITLE_DATE_PR_CHANGE="",IF(TITLE_DATE_PR="","",TITLE_DATE_PR),TITLE_DATE_PR_CHANGE)</f>
        <v>45645</v>
      </c>
      <c r="W36" s="2320"/>
      <c r="X36" s="2320"/>
      <c r="Y36" s="2320"/>
      <c r="Z36" s="2320"/>
      <c r="AA36" s="2320"/>
      <c r="AB36" s="2320"/>
      <c r="AC36" s="382"/>
      <c r="AD36" s="2320" t="str">
        <f>IF(TITLE_DATE_PR_CHANGE="",IF(TITLE_DATE_PR="","",TITLE_DATE_PR),TITLE_DATE_PR_CHANGE)</f>
        <v>45645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538</v>
      </c>
      <c r="T37" s="2306"/>
      <c r="U37" s="1428"/>
      <c r="V37" s="2307" t="str">
        <f>IF(TITLE_NUMBER_PR_CHANGE="",IF(TITLE_NUMBER_PR="","",TITLE_NUMBER_PR),TITLE_NUMBER_PR_CHANGE)</f>
        <v>59/4</v>
      </c>
      <c r="W37" s="2307"/>
      <c r="X37" s="2307"/>
      <c r="Y37" s="2307"/>
      <c r="Z37" s="2307"/>
      <c r="AA37" s="2307"/>
      <c r="AB37" s="2307"/>
      <c r="AC37" s="382"/>
      <c r="AD37" s="2307" t="str">
        <f>IF(TITLE_NUMBER_PR_CHANGE="",IF(TITLE_NUMBER_PR="","",TITLE_NUMBER_PR),TITLE_NUMBER_PR_CHANGE)</f>
        <v>59/4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541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541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416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417</v>
      </c>
      <c r="BI40" s="1211">
        <v>14</v>
      </c>
    </row>
    <row customHeight="1" ht="14.699999999999998">
      <c r="Q41" s="347"/>
      <c r="R41" s="432"/>
      <c r="S41" s="2329" t="s">
        <v>90</v>
      </c>
      <c r="T41" s="2265" t="s">
        <v>620</v>
      </c>
      <c r="U41" s="357"/>
      <c r="V41" s="2330" t="s">
        <v>543</v>
      </c>
      <c r="W41" s="2331"/>
      <c r="X41" s="2331"/>
      <c r="Y41" s="2331"/>
      <c r="Z41" s="2331"/>
      <c r="AA41" s="2331"/>
      <c r="AB41" s="2332"/>
      <c r="AC41" s="2333" t="s">
        <v>544</v>
      </c>
      <c r="AD41" s="2384" t="s">
        <v>637</v>
      </c>
      <c r="AE41" s="2347"/>
      <c r="AF41" s="2347"/>
      <c r="AG41" s="2385"/>
      <c r="AH41" s="2384" t="s">
        <v>638</v>
      </c>
      <c r="AI41" s="2347"/>
      <c r="AJ41" s="2347"/>
      <c r="AK41" s="2385"/>
      <c r="AL41" s="2384" t="s">
        <v>639</v>
      </c>
      <c r="AM41" s="2347"/>
      <c r="AN41" s="2347"/>
      <c r="AO41" s="2385"/>
      <c r="AP41" s="2384" t="s">
        <v>624</v>
      </c>
      <c r="AQ41" s="2347"/>
      <c r="AR41" s="2347"/>
      <c r="AS41" s="2385"/>
      <c r="AT41" s="2330" t="s">
        <v>543</v>
      </c>
      <c r="AU41" s="2331"/>
      <c r="AV41" s="2331"/>
      <c r="AW41" s="2331"/>
      <c r="AX41" s="2331"/>
      <c r="AY41" s="2331"/>
      <c r="AZ41" s="2332"/>
      <c r="BA41" s="2333" t="s">
        <v>544</v>
      </c>
      <c r="BB41" s="2336" t="s">
        <v>546</v>
      </c>
      <c r="BC41" s="2183"/>
      <c r="BI41" s="1211">
        <v>14</v>
      </c>
    </row>
    <row customHeight="1" ht="35.699999999999996">
      <c r="Q42" s="347"/>
      <c r="R42" s="432"/>
      <c r="S42" s="2329"/>
      <c r="T42" s="2265"/>
      <c r="U42" s="1087"/>
      <c r="V42" s="2248" t="s">
        <v>625</v>
      </c>
      <c r="W42" s="2249"/>
      <c r="X42" s="2248" t="s">
        <v>626</v>
      </c>
      <c r="Y42" s="2249"/>
      <c r="Z42" s="2350" t="s">
        <v>627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640</v>
      </c>
      <c r="AU42" s="2249"/>
      <c r="AV42" s="2248" t="s">
        <v>641</v>
      </c>
      <c r="AW42" s="2249"/>
      <c r="AX42" s="2350" t="s">
        <v>627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202</v>
      </c>
      <c r="C44" s="1426" t="s">
        <v>203</v>
      </c>
      <c r="D44" s="1426" t="s">
        <v>204</v>
      </c>
      <c r="E44" s="1420" t="s">
        <v>551</v>
      </c>
      <c r="F44" s="1420" t="s">
        <v>552</v>
      </c>
      <c r="G44" s="1420" t="s">
        <v>553</v>
      </c>
      <c r="H44" s="1420" t="s">
        <v>554</v>
      </c>
      <c r="I44" s="1420" t="s">
        <v>555</v>
      </c>
      <c r="J44" s="1420" t="s">
        <v>556</v>
      </c>
      <c r="K44" s="1420" t="s">
        <v>557</v>
      </c>
      <c r="L44" s="1420" t="s">
        <v>532</v>
      </c>
      <c r="Q44" s="347"/>
      <c r="R44" s="432"/>
      <c r="S44" s="2329"/>
      <c r="T44" s="2265"/>
      <c r="U44" s="358"/>
      <c r="V44" s="1535" t="s">
        <v>591</v>
      </c>
      <c r="W44" s="1535" t="s">
        <v>592</v>
      </c>
      <c r="X44" s="1535" t="s">
        <v>591</v>
      </c>
      <c r="Y44" s="1535" t="s">
        <v>592</v>
      </c>
      <c r="Z44" s="1545" t="s">
        <v>560</v>
      </c>
      <c r="AA44" s="2326" t="s">
        <v>561</v>
      </c>
      <c r="AB44" s="2327"/>
      <c r="AC44" s="2335"/>
      <c r="AD44" s="2389"/>
      <c r="AE44" s="2390"/>
      <c r="AF44" s="2390"/>
      <c r="AG44" s="2391"/>
      <c r="AH44" s="2389"/>
      <c r="AI44" s="2390"/>
      <c r="AJ44" s="2390"/>
      <c r="AK44" s="2391"/>
      <c r="AL44" s="2389"/>
      <c r="AM44" s="2390"/>
      <c r="AN44" s="2390"/>
      <c r="AO44" s="2391"/>
      <c r="AP44" s="2389"/>
      <c r="AQ44" s="2390"/>
      <c r="AR44" s="2390"/>
      <c r="AS44" s="2391"/>
      <c r="AT44" s="1535" t="s">
        <v>591</v>
      </c>
      <c r="AU44" s="1535" t="s">
        <v>592</v>
      </c>
      <c r="AV44" s="1535" t="s">
        <v>591</v>
      </c>
      <c r="AW44" s="1535" t="s">
        <v>592</v>
      </c>
      <c r="AX44" s="1545" t="s">
        <v>560</v>
      </c>
      <c r="AY44" s="2326" t="s">
        <v>561</v>
      </c>
      <c r="AZ44" s="2327"/>
      <c r="BA44" s="2335"/>
      <c r="BB44" s="2338"/>
      <c r="BC44" s="2183"/>
      <c r="BI44" s="1211">
        <v>14</v>
      </c>
    </row>
    <row s="343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179</v>
      </c>
      <c r="T45" s="1311" t="s">
        <v>105</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392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190</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392</v>
      </c>
      <c r="B47" s="1419" t="s">
        <v>393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513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514</v>
      </c>
      <c r="BE47" s="556"/>
      <c r="BF47" s="556" t="str">
        <f>IF(T47="","",T47)</f>
        <v>Территория действия тарифа</v>
      </c>
      <c r="BG47" s="556"/>
      <c r="BH47" s="556"/>
      <c r="BI47" s="1211">
        <v>21</v>
      </c>
    </row>
    <row customHeight="1" ht="35.699999999999996">
      <c r="A48" s="1419" t="s">
        <v>392</v>
      </c>
      <c r="B48" s="1419" t="s">
        <v>393</v>
      </c>
      <c r="C48" s="1419" t="s">
        <v>394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629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630</v>
      </c>
      <c r="BE48" s="556"/>
      <c r="BF48" s="556" t="str">
        <f>IF(T48="","",T48)</f>
        <v>Наименование централизованной системы водоотведения</v>
      </c>
      <c r="BG48" s="556"/>
      <c r="BH48" s="556"/>
      <c r="BI48" s="1211">
        <v>34</v>
      </c>
    </row>
    <row s="2850" customFormat="1" customHeight="1" ht="0">
      <c r="A49" s="1399" t="s">
        <v>392</v>
      </c>
      <c r="B49" s="1399" t="s">
        <v>393</v>
      </c>
      <c r="C49" s="1399" t="s">
        <v>394</v>
      </c>
      <c r="D49" s="1399" t="s">
        <v>642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518</v>
      </c>
      <c r="BE49" s="556"/>
      <c r="BF49" s="556" t="str">
        <f>IF(T49="","",T49)</f>
        <v/>
      </c>
      <c r="BG49" s="556"/>
      <c r="BH49" s="556"/>
      <c r="BI49" s="567">
        <v>0</v>
      </c>
    </row>
    <row s="2850" customFormat="1" customHeight="1" ht="0">
      <c r="A50" s="1399" t="s">
        <v>392</v>
      </c>
      <c r="B50" s="1399" t="s">
        <v>393</v>
      </c>
      <c r="C50" s="1399" t="s">
        <v>394</v>
      </c>
      <c r="D50" s="1399" t="s">
        <v>642</v>
      </c>
      <c r="E50" s="2315"/>
      <c r="F50" s="2315"/>
      <c r="G50" s="2315"/>
      <c r="H50" s="2315"/>
      <c r="I50" s="2312" t="str">
        <f>S49&amp;".1"</f>
        <v>.1</v>
      </c>
      <c r="J50" s="1399"/>
      <c r="K50" s="1399"/>
      <c r="L50" s="1402" t="s">
        <v>519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392</v>
      </c>
      <c r="B51" s="1399" t="s">
        <v>393</v>
      </c>
      <c r="C51" s="1399" t="s">
        <v>394</v>
      </c>
      <c r="D51" s="1399" t="s">
        <v>642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392</v>
      </c>
      <c r="B52" s="1419" t="s">
        <v>393</v>
      </c>
      <c r="C52" s="1419" t="s">
        <v>394</v>
      </c>
      <c r="D52" s="1419" t="s">
        <v>642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614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615</v>
      </c>
      <c r="AT53" s="1449"/>
      <c r="AU53" s="1552"/>
      <c r="AV53" s="1449"/>
      <c r="AW53" s="1552"/>
      <c r="AX53" s="1449"/>
      <c r="AY53" s="1449"/>
      <c r="AZ53" s="1449"/>
      <c r="BA53" s="1449"/>
      <c r="BB53" s="1453"/>
      <c r="BC53" s="2310"/>
      <c r="BE53" s="556"/>
      <c r="BF53" s="556"/>
      <c r="BG53" s="556"/>
      <c r="BH53" s="556"/>
      <c r="BI53" s="1211">
        <v>11</v>
      </c>
    </row>
    <row customHeight="1" ht="11.549999999999999">
      <c r="A54" s="1419" t="s">
        <v>392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635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392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636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392</v>
      </c>
      <c r="B56" s="1419" t="s">
        <v>393</v>
      </c>
      <c r="C56" s="1419" t="s">
        <v>394</v>
      </c>
      <c r="D56" s="1419" t="s">
        <v>642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618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392</v>
      </c>
      <c r="B57" s="1419" t="s">
        <v>393</v>
      </c>
      <c r="C57" s="1419" t="s">
        <v>394</v>
      </c>
      <c r="D57" s="1419" t="s">
        <v>642</v>
      </c>
      <c r="E57" s="2315"/>
      <c r="F57" s="2315"/>
      <c r="G57" s="2315"/>
      <c r="H57" s="2315"/>
      <c r="I57" s="2342"/>
      <c r="J57" s="2312"/>
      <c r="K57" s="1419"/>
      <c r="L57" s="1420"/>
      <c r="P57" s="2313"/>
      <c r="Q57" s="2313"/>
      <c r="R57" s="412"/>
      <c r="S57" s="1334"/>
      <c r="T57" s="343" t="s">
        <v>581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392</v>
      </c>
      <c r="B58" s="1399" t="s">
        <v>393</v>
      </c>
      <c r="C58" s="1399" t="s">
        <v>394</v>
      </c>
      <c r="D58" s="1399" t="s">
        <v>642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392</v>
      </c>
      <c r="B59" s="1399" t="s">
        <v>393</v>
      </c>
      <c r="C59" s="1399" t="s">
        <v>394</v>
      </c>
      <c r="D59" s="1399" t="s">
        <v>642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392</v>
      </c>
      <c r="B60" s="1399" t="s">
        <v>393</v>
      </c>
      <c r="C60" s="1399" t="s">
        <v>394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392</v>
      </c>
      <c r="B61" s="1399" t="s">
        <v>393</v>
      </c>
      <c r="C61" s="1370"/>
      <c r="D61" s="1370"/>
      <c r="E61" s="2315"/>
      <c r="F61" s="2314"/>
      <c r="G61" s="1370"/>
      <c r="H61" s="1370"/>
      <c r="I61" s="1370"/>
      <c r="J61" s="1370"/>
      <c r="K61" s="1370"/>
      <c r="L61" s="1550"/>
      <c r="M61" s="1377"/>
      <c r="N61" s="1377"/>
      <c r="P61" s="1372"/>
      <c r="Q61" s="1373"/>
      <c r="R61" s="1372"/>
      <c r="S61" s="1378"/>
      <c r="T61" s="1381" t="s">
        <v>315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392</v>
      </c>
      <c r="B62" s="1399"/>
      <c r="C62" s="1399"/>
      <c r="D62" s="1399"/>
      <c r="E62" s="2314"/>
      <c r="F62" s="1399"/>
      <c r="G62" s="1399"/>
      <c r="H62" s="1399"/>
      <c r="I62" s="1399"/>
      <c r="J62" s="1399"/>
      <c r="K62" s="1399"/>
      <c r="L62" s="1402"/>
      <c r="M62" s="1377"/>
      <c r="N62" s="1377"/>
      <c r="O62" s="574"/>
      <c r="P62" s="436"/>
      <c r="Q62" s="1400"/>
      <c r="R62" s="436"/>
      <c r="S62" s="1378"/>
      <c r="T62" s="1381" t="s">
        <v>368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369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DF48B-C1A9-EB57-2981-1C6BB8241779}" mc:Ignorable="x14ac xr xr2 xr3">
  <sheetPr>
    <tabColor theme="6" tint="0.4"/>
  </sheetPr>
  <dimension ref="A1:EI241"/>
  <sheetViews>
    <sheetView topLeftCell="A1" showGridLines="0" zoomScale="90" workbookViewId="0">
      <selection activeCell="DQ80" sqref="DQ80"/>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customWidth="1"/>
    <col min="131" max="131" width="10.57421875" hidden="1"/>
    <col min="132" max="132" style="2774" width="4.00390625" customWidth="1"/>
    <col min="133" max="133" style="2774" width="115.00390625" customWidth="1"/>
    <col min="134" max="138" style="2850" width="10.00390625" customWidth="1"/>
    <col min="139" max="139" style="2774" width="10.57421875" hidden="1"/>
  </cols>
  <sheetData>
    <row customHeight="1" ht="22.5" hidden="1">
      <c r="AC1" s="383"/>
      <c r="AN1" s="383"/>
      <c r="AR1" s="3959"/>
      <c r="AS1" s="3959"/>
      <c r="AT1" s="3959"/>
      <c r="AU1" s="3959"/>
      <c r="AV1" s="3959"/>
      <c r="AW1" s="3959"/>
      <c r="AX1" s="3959"/>
      <c r="AY1" s="3959"/>
      <c r="AZ1" s="3959"/>
      <c r="BA1" s="3959"/>
      <c r="BB1" s="3959"/>
      <c r="BC1" s="3959"/>
      <c r="BD1" s="3959"/>
      <c r="BE1" s="3959"/>
      <c r="BF1" s="3959"/>
      <c r="BG1" s="3959"/>
      <c r="BH1" s="3959"/>
      <c r="BI1" s="3959"/>
      <c r="BJ1" s="3959"/>
      <c r="BK1" s="3959"/>
      <c r="BL1" s="3959"/>
      <c r="BM1" s="3959"/>
      <c r="BN1" s="3959"/>
      <c r="BO1" s="3959"/>
      <c r="BP1" s="3959"/>
      <c r="BQ1" s="3959"/>
      <c r="BR1" s="3959"/>
      <c r="BS1" s="3959"/>
      <c r="BT1" s="3959"/>
      <c r="BU1" s="3959"/>
      <c r="BV1" s="3959"/>
      <c r="BW1" s="3959"/>
      <c r="BX1" s="3959"/>
      <c r="BY1" s="3959"/>
      <c r="BZ1" s="3959"/>
      <c r="CA1" s="3959"/>
      <c r="CB1" s="3959"/>
      <c r="CC1" s="3959"/>
      <c r="CD1" s="3959"/>
      <c r="CE1" s="3959"/>
      <c r="CF1" s="3959"/>
      <c r="CG1" s="3959"/>
      <c r="CH1" s="3959"/>
      <c r="CI1" s="3959"/>
      <c r="CJ1" s="3959"/>
      <c r="CK1" s="3959"/>
      <c r="CL1" s="3959"/>
      <c r="CM1" s="3959"/>
      <c r="CN1" s="3959"/>
      <c r="CO1" s="3959"/>
      <c r="CP1" s="3959"/>
      <c r="CQ1" s="3959"/>
      <c r="CR1" s="3959"/>
      <c r="CS1" s="3959"/>
      <c r="CT1" s="3959"/>
      <c r="CU1" s="3959"/>
      <c r="CV1" s="3959"/>
      <c r="CW1" s="3959"/>
      <c r="CX1" s="3959"/>
      <c r="CY1" s="3959"/>
      <c r="CZ1" s="3959"/>
      <c r="DA1" s="3959"/>
      <c r="DB1" s="3959"/>
      <c r="DC1" s="3959"/>
      <c r="DD1" s="3959"/>
      <c r="DE1" s="3959"/>
      <c r="DF1" s="3959"/>
      <c r="DG1" s="3959"/>
      <c r="DH1" s="3959"/>
      <c r="DI1" s="3959"/>
      <c r="DJ1" s="3959"/>
      <c r="DK1" s="3959"/>
      <c r="DL1" s="3959"/>
      <c r="DM1" s="3959"/>
      <c r="DN1" s="3959"/>
      <c r="DO1" s="3959"/>
      <c r="DP1" s="3959"/>
      <c r="DQ1" s="3959"/>
      <c r="DR1" s="3959"/>
      <c r="DS1" s="3959"/>
      <c r="DT1" s="3959"/>
      <c r="DU1" s="3959"/>
      <c r="DV1" s="3959"/>
      <c r="DW1" s="3959"/>
      <c r="DX1" s="3959"/>
      <c r="DY1" s="3959"/>
      <c r="DZ1" s="3959"/>
      <c r="EA1" s="3959"/>
      <c r="EI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190</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3960"/>
      <c r="AS2" s="3961"/>
      <c r="AT2" s="3961"/>
      <c r="AU2" s="3961"/>
      <c r="AV2" s="3961"/>
      <c r="AW2" s="3961"/>
      <c r="AX2" s="3961"/>
      <c r="AY2" s="3961"/>
      <c r="AZ2" s="3961"/>
      <c r="BA2" s="3961"/>
      <c r="BB2" s="3962"/>
      <c r="BC2" s="3960"/>
      <c r="BD2" s="3961"/>
      <c r="BE2" s="3961"/>
      <c r="BF2" s="3961"/>
      <c r="BG2" s="3961"/>
      <c r="BH2" s="3961"/>
      <c r="BI2" s="3961"/>
      <c r="BJ2" s="3961"/>
      <c r="BK2" s="3961"/>
      <c r="BL2" s="3961"/>
      <c r="BM2" s="3962"/>
      <c r="BN2" s="3960"/>
      <c r="BO2" s="3961"/>
      <c r="BP2" s="3961"/>
      <c r="BQ2" s="3961"/>
      <c r="BR2" s="3961"/>
      <c r="BS2" s="3961"/>
      <c r="BT2" s="3961"/>
      <c r="BU2" s="3961"/>
      <c r="BV2" s="3961"/>
      <c r="BW2" s="3961"/>
      <c r="BX2" s="3962"/>
      <c r="BY2" s="3960"/>
      <c r="BZ2" s="3961"/>
      <c r="CA2" s="3961"/>
      <c r="CB2" s="3961"/>
      <c r="CC2" s="3961"/>
      <c r="CD2" s="3961"/>
      <c r="CE2" s="3961"/>
      <c r="CF2" s="3961"/>
      <c r="CG2" s="3961"/>
      <c r="CH2" s="3961"/>
      <c r="CI2" s="3962"/>
      <c r="CJ2" s="3960"/>
      <c r="CK2" s="3961"/>
      <c r="CL2" s="3961"/>
      <c r="CM2" s="3961"/>
      <c r="CN2" s="3961"/>
      <c r="CO2" s="3961"/>
      <c r="CP2" s="3961"/>
      <c r="CQ2" s="3961"/>
      <c r="CR2" s="3961"/>
      <c r="CS2" s="3961"/>
      <c r="CT2" s="3962"/>
      <c r="CU2" s="3960"/>
      <c r="CV2" s="3961"/>
      <c r="CW2" s="3961"/>
      <c r="CX2" s="3961"/>
      <c r="CY2" s="3961"/>
      <c r="CZ2" s="3961"/>
      <c r="DA2" s="3961"/>
      <c r="DB2" s="3961"/>
      <c r="DC2" s="3961"/>
      <c r="DD2" s="3961"/>
      <c r="DE2" s="3962"/>
      <c r="DF2" s="3960"/>
      <c r="DG2" s="3961"/>
      <c r="DH2" s="3961"/>
      <c r="DI2" s="3961"/>
      <c r="DJ2" s="3961"/>
      <c r="DK2" s="3961"/>
      <c r="DL2" s="3961"/>
      <c r="DM2" s="3961"/>
      <c r="DN2" s="3961"/>
      <c r="DO2" s="3961"/>
      <c r="DP2" s="3962"/>
      <c r="DQ2" s="3960"/>
      <c r="DR2" s="3961"/>
      <c r="DS2" s="3961"/>
      <c r="DT2" s="3961"/>
      <c r="DU2" s="3961"/>
      <c r="DV2" s="3961"/>
      <c r="DW2" s="3961"/>
      <c r="DX2" s="3961"/>
      <c r="DY2" s="3961"/>
      <c r="DZ2" s="3961"/>
      <c r="EA2" s="3962"/>
      <c r="EB2" s="2300"/>
      <c r="E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E2" s="556"/>
      <c r="EF2" s="556" t="str">
        <f>IF(T2="","",T2)</f>
        <v>Наименование тарифа</v>
      </c>
      <c r="EG2" s="556"/>
      <c r="EH2" s="556"/>
      <c r="EI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513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3960"/>
      <c r="AS3" s="3961"/>
      <c r="AT3" s="3961"/>
      <c r="AU3" s="3961"/>
      <c r="AV3" s="3961"/>
      <c r="AW3" s="3961"/>
      <c r="AX3" s="3961"/>
      <c r="AY3" s="3961"/>
      <c r="AZ3" s="3961"/>
      <c r="BA3" s="3961"/>
      <c r="BB3" s="3962"/>
      <c r="BC3" s="3960"/>
      <c r="BD3" s="3961"/>
      <c r="BE3" s="3961"/>
      <c r="BF3" s="3961"/>
      <c r="BG3" s="3961"/>
      <c r="BH3" s="3961"/>
      <c r="BI3" s="3961"/>
      <c r="BJ3" s="3961"/>
      <c r="BK3" s="3961"/>
      <c r="BL3" s="3961"/>
      <c r="BM3" s="3962"/>
      <c r="BN3" s="3960"/>
      <c r="BO3" s="3961"/>
      <c r="BP3" s="3961"/>
      <c r="BQ3" s="3961"/>
      <c r="BR3" s="3961"/>
      <c r="BS3" s="3961"/>
      <c r="BT3" s="3961"/>
      <c r="BU3" s="3961"/>
      <c r="BV3" s="3961"/>
      <c r="BW3" s="3961"/>
      <c r="BX3" s="3962"/>
      <c r="BY3" s="3960"/>
      <c r="BZ3" s="3961"/>
      <c r="CA3" s="3961"/>
      <c r="CB3" s="3961"/>
      <c r="CC3" s="3961"/>
      <c r="CD3" s="3961"/>
      <c r="CE3" s="3961"/>
      <c r="CF3" s="3961"/>
      <c r="CG3" s="3961"/>
      <c r="CH3" s="3961"/>
      <c r="CI3" s="3962"/>
      <c r="CJ3" s="3960"/>
      <c r="CK3" s="3961"/>
      <c r="CL3" s="3961"/>
      <c r="CM3" s="3961"/>
      <c r="CN3" s="3961"/>
      <c r="CO3" s="3961"/>
      <c r="CP3" s="3961"/>
      <c r="CQ3" s="3961"/>
      <c r="CR3" s="3961"/>
      <c r="CS3" s="3961"/>
      <c r="CT3" s="3962"/>
      <c r="CU3" s="3960"/>
      <c r="CV3" s="3961"/>
      <c r="CW3" s="3961"/>
      <c r="CX3" s="3961"/>
      <c r="CY3" s="3961"/>
      <c r="CZ3" s="3961"/>
      <c r="DA3" s="3961"/>
      <c r="DB3" s="3961"/>
      <c r="DC3" s="3961"/>
      <c r="DD3" s="3961"/>
      <c r="DE3" s="3962"/>
      <c r="DF3" s="3960"/>
      <c r="DG3" s="3961"/>
      <c r="DH3" s="3961"/>
      <c r="DI3" s="3961"/>
      <c r="DJ3" s="3961"/>
      <c r="DK3" s="3961"/>
      <c r="DL3" s="3961"/>
      <c r="DM3" s="3961"/>
      <c r="DN3" s="3961"/>
      <c r="DO3" s="3961"/>
      <c r="DP3" s="3962"/>
      <c r="DQ3" s="3960"/>
      <c r="DR3" s="3961"/>
      <c r="DS3" s="3961"/>
      <c r="DT3" s="3961"/>
      <c r="DU3" s="3961"/>
      <c r="DV3" s="3961"/>
      <c r="DW3" s="3961"/>
      <c r="DX3" s="3961"/>
      <c r="DY3" s="3961"/>
      <c r="DZ3" s="3961"/>
      <c r="EA3" s="3962"/>
      <c r="EB3" s="2300"/>
      <c r="EC3" s="1314" t="s">
        <v>514</v>
      </c>
      <c r="EE3" s="556"/>
      <c r="EF3" s="556" t="str">
        <f>IF(T3="","",T3)</f>
        <v>Территория действия тарифа</v>
      </c>
      <c r="EG3" s="556"/>
      <c r="EH3" s="556"/>
      <c r="EI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643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3960"/>
      <c r="AS4" s="3961"/>
      <c r="AT4" s="3961"/>
      <c r="AU4" s="3961"/>
      <c r="AV4" s="3961"/>
      <c r="AW4" s="3961"/>
      <c r="AX4" s="3961"/>
      <c r="AY4" s="3961"/>
      <c r="AZ4" s="3961"/>
      <c r="BA4" s="3961"/>
      <c r="BB4" s="3962"/>
      <c r="BC4" s="3960"/>
      <c r="BD4" s="3961"/>
      <c r="BE4" s="3961"/>
      <c r="BF4" s="3961"/>
      <c r="BG4" s="3961"/>
      <c r="BH4" s="3961"/>
      <c r="BI4" s="3961"/>
      <c r="BJ4" s="3961"/>
      <c r="BK4" s="3961"/>
      <c r="BL4" s="3961"/>
      <c r="BM4" s="3962"/>
      <c r="BN4" s="3960"/>
      <c r="BO4" s="3961"/>
      <c r="BP4" s="3961"/>
      <c r="BQ4" s="3961"/>
      <c r="BR4" s="3961"/>
      <c r="BS4" s="3961"/>
      <c r="BT4" s="3961"/>
      <c r="BU4" s="3961"/>
      <c r="BV4" s="3961"/>
      <c r="BW4" s="3961"/>
      <c r="BX4" s="3962"/>
      <c r="BY4" s="3960"/>
      <c r="BZ4" s="3961"/>
      <c r="CA4" s="3961"/>
      <c r="CB4" s="3961"/>
      <c r="CC4" s="3961"/>
      <c r="CD4" s="3961"/>
      <c r="CE4" s="3961"/>
      <c r="CF4" s="3961"/>
      <c r="CG4" s="3961"/>
      <c r="CH4" s="3961"/>
      <c r="CI4" s="3962"/>
      <c r="CJ4" s="3960"/>
      <c r="CK4" s="3961"/>
      <c r="CL4" s="3961"/>
      <c r="CM4" s="3961"/>
      <c r="CN4" s="3961"/>
      <c r="CO4" s="3961"/>
      <c r="CP4" s="3961"/>
      <c r="CQ4" s="3961"/>
      <c r="CR4" s="3961"/>
      <c r="CS4" s="3961"/>
      <c r="CT4" s="3962"/>
      <c r="CU4" s="3960"/>
      <c r="CV4" s="3961"/>
      <c r="CW4" s="3961"/>
      <c r="CX4" s="3961"/>
      <c r="CY4" s="3961"/>
      <c r="CZ4" s="3961"/>
      <c r="DA4" s="3961"/>
      <c r="DB4" s="3961"/>
      <c r="DC4" s="3961"/>
      <c r="DD4" s="3961"/>
      <c r="DE4" s="3962"/>
      <c r="DF4" s="3960"/>
      <c r="DG4" s="3961"/>
      <c r="DH4" s="3961"/>
      <c r="DI4" s="3961"/>
      <c r="DJ4" s="3961"/>
      <c r="DK4" s="3961"/>
      <c r="DL4" s="3961"/>
      <c r="DM4" s="3961"/>
      <c r="DN4" s="3961"/>
      <c r="DO4" s="3961"/>
      <c r="DP4" s="3962"/>
      <c r="DQ4" s="3960"/>
      <c r="DR4" s="3961"/>
      <c r="DS4" s="3961"/>
      <c r="DT4" s="3961"/>
      <c r="DU4" s="3961"/>
      <c r="DV4" s="3961"/>
      <c r="DW4" s="3961"/>
      <c r="DX4" s="3961"/>
      <c r="DY4" s="3961"/>
      <c r="DZ4" s="3961"/>
      <c r="EA4" s="3962"/>
      <c r="EB4" s="2300"/>
      <c r="EC4" s="1314" t="s">
        <v>644</v>
      </c>
      <c r="EE4" s="556"/>
      <c r="EF4" s="556" t="str">
        <f>IF(T4="","",T4)</f>
        <v>Наименование централизованной системы горячего водоснабжения</v>
      </c>
      <c r="EG4" s="556"/>
      <c r="EH4" s="556"/>
      <c r="EI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596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3963"/>
      <c r="AS5" s="3964"/>
      <c r="AT5" s="3964"/>
      <c r="AU5" s="3964"/>
      <c r="AV5" s="3964"/>
      <c r="AW5" s="3964"/>
      <c r="AX5" s="3964"/>
      <c r="AY5" s="3964"/>
      <c r="AZ5" s="3964"/>
      <c r="BA5" s="3964"/>
      <c r="BB5" s="3965"/>
      <c r="BC5" s="3963"/>
      <c r="BD5" s="3964"/>
      <c r="BE5" s="3964"/>
      <c r="BF5" s="3964"/>
      <c r="BG5" s="3964"/>
      <c r="BH5" s="3964"/>
      <c r="BI5" s="3964"/>
      <c r="BJ5" s="3964"/>
      <c r="BK5" s="3964"/>
      <c r="BL5" s="3964"/>
      <c r="BM5" s="3965"/>
      <c r="BN5" s="3963"/>
      <c r="BO5" s="3964"/>
      <c r="BP5" s="3964"/>
      <c r="BQ5" s="3964"/>
      <c r="BR5" s="3964"/>
      <c r="BS5" s="3964"/>
      <c r="BT5" s="3964"/>
      <c r="BU5" s="3964"/>
      <c r="BV5" s="3964"/>
      <c r="BW5" s="3964"/>
      <c r="BX5" s="3965"/>
      <c r="BY5" s="3963"/>
      <c r="BZ5" s="3964"/>
      <c r="CA5" s="3964"/>
      <c r="CB5" s="3964"/>
      <c r="CC5" s="3964"/>
      <c r="CD5" s="3964"/>
      <c r="CE5" s="3964"/>
      <c r="CF5" s="3964"/>
      <c r="CG5" s="3964"/>
      <c r="CH5" s="3964"/>
      <c r="CI5" s="3965"/>
      <c r="CJ5" s="3963"/>
      <c r="CK5" s="3964"/>
      <c r="CL5" s="3964"/>
      <c r="CM5" s="3964"/>
      <c r="CN5" s="3964"/>
      <c r="CO5" s="3964"/>
      <c r="CP5" s="3964"/>
      <c r="CQ5" s="3964"/>
      <c r="CR5" s="3964"/>
      <c r="CS5" s="3964"/>
      <c r="CT5" s="3965"/>
      <c r="CU5" s="3963"/>
      <c r="CV5" s="3964"/>
      <c r="CW5" s="3964"/>
      <c r="CX5" s="3964"/>
      <c r="CY5" s="3964"/>
      <c r="CZ5" s="3964"/>
      <c r="DA5" s="3964"/>
      <c r="DB5" s="3964"/>
      <c r="DC5" s="3964"/>
      <c r="DD5" s="3964"/>
      <c r="DE5" s="3965"/>
      <c r="DF5" s="3963"/>
      <c r="DG5" s="3964"/>
      <c r="DH5" s="3964"/>
      <c r="DI5" s="3964"/>
      <c r="DJ5" s="3964"/>
      <c r="DK5" s="3964"/>
      <c r="DL5" s="3964"/>
      <c r="DM5" s="3964"/>
      <c r="DN5" s="3964"/>
      <c r="DO5" s="3964"/>
      <c r="DP5" s="3965"/>
      <c r="DQ5" s="3963"/>
      <c r="DR5" s="3964"/>
      <c r="DS5" s="3964"/>
      <c r="DT5" s="3964"/>
      <c r="DU5" s="3964"/>
      <c r="DV5" s="3964"/>
      <c r="DW5" s="3964"/>
      <c r="DX5" s="3964"/>
      <c r="DY5" s="3964"/>
      <c r="DZ5" s="3964"/>
      <c r="EA5" s="3965"/>
      <c r="EB5" s="2411"/>
      <c r="EC5" s="1314" t="s">
        <v>597</v>
      </c>
      <c r="EE5" s="556"/>
      <c r="EF5" s="556" t="str">
        <f>IF(T5="","",T5)</f>
        <v>Наименование признака дифференциации</v>
      </c>
      <c r="EG5" s="556"/>
      <c r="EH5" s="556"/>
      <c r="EI5" s="1211">
        <v>0</v>
      </c>
    </row>
    <row customHeight="1" ht="23.25" hidden="1">
      <c r="A6" s="1419"/>
      <c r="B6" s="1419"/>
      <c r="C6" s="1419"/>
      <c r="D6" s="1419"/>
      <c r="E6" s="2315"/>
      <c r="F6" s="2315"/>
      <c r="G6" s="2315"/>
      <c r="H6" s="2315"/>
      <c r="I6" s="2342"/>
      <c r="J6" s="2312">
        <f>I5&amp;".1"</f>
      </c>
      <c r="K6" s="1419"/>
      <c r="L6" s="1420" t="s">
        <v>522</v>
      </c>
      <c r="P6" s="2313"/>
      <c r="Q6" s="2313">
        <v>1</v>
      </c>
      <c r="R6" s="413"/>
      <c r="S6" s="1549">
        <f>$J6</f>
      </c>
      <c r="T6" s="342" t="s">
        <v>523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3966"/>
      <c r="AS6" s="3967"/>
      <c r="AT6" s="3967"/>
      <c r="AU6" s="3967"/>
      <c r="AV6" s="3967"/>
      <c r="AW6" s="3967"/>
      <c r="AX6" s="3967"/>
      <c r="AY6" s="3967"/>
      <c r="AZ6" s="3967"/>
      <c r="BA6" s="3967"/>
      <c r="BB6" s="3968"/>
      <c r="BC6" s="3966"/>
      <c r="BD6" s="3967"/>
      <c r="BE6" s="3967"/>
      <c r="BF6" s="3967"/>
      <c r="BG6" s="3967"/>
      <c r="BH6" s="3967"/>
      <c r="BI6" s="3967"/>
      <c r="BJ6" s="3967"/>
      <c r="BK6" s="3967"/>
      <c r="BL6" s="3967"/>
      <c r="BM6" s="3968"/>
      <c r="BN6" s="3966"/>
      <c r="BO6" s="3967"/>
      <c r="BP6" s="3967"/>
      <c r="BQ6" s="3967"/>
      <c r="BR6" s="3967"/>
      <c r="BS6" s="3967"/>
      <c r="BT6" s="3967"/>
      <c r="BU6" s="3967"/>
      <c r="BV6" s="3967"/>
      <c r="BW6" s="3967"/>
      <c r="BX6" s="3968"/>
      <c r="BY6" s="3966"/>
      <c r="BZ6" s="3967"/>
      <c r="CA6" s="3967"/>
      <c r="CB6" s="3967"/>
      <c r="CC6" s="3967"/>
      <c r="CD6" s="3967"/>
      <c r="CE6" s="3967"/>
      <c r="CF6" s="3967"/>
      <c r="CG6" s="3967"/>
      <c r="CH6" s="3967"/>
      <c r="CI6" s="3968"/>
      <c r="CJ6" s="3966"/>
      <c r="CK6" s="3967"/>
      <c r="CL6" s="3967"/>
      <c r="CM6" s="3967"/>
      <c r="CN6" s="3967"/>
      <c r="CO6" s="3967"/>
      <c r="CP6" s="3967"/>
      <c r="CQ6" s="3967"/>
      <c r="CR6" s="3967"/>
      <c r="CS6" s="3967"/>
      <c r="CT6" s="3968"/>
      <c r="CU6" s="3966"/>
      <c r="CV6" s="3967"/>
      <c r="CW6" s="3967"/>
      <c r="CX6" s="3967"/>
      <c r="CY6" s="3967"/>
      <c r="CZ6" s="3967"/>
      <c r="DA6" s="3967"/>
      <c r="DB6" s="3967"/>
      <c r="DC6" s="3967"/>
      <c r="DD6" s="3967"/>
      <c r="DE6" s="3968"/>
      <c r="DF6" s="3966"/>
      <c r="DG6" s="3967"/>
      <c r="DH6" s="3967"/>
      <c r="DI6" s="3967"/>
      <c r="DJ6" s="3967"/>
      <c r="DK6" s="3967"/>
      <c r="DL6" s="3967"/>
      <c r="DM6" s="3967"/>
      <c r="DN6" s="3967"/>
      <c r="DO6" s="3967"/>
      <c r="DP6" s="3968"/>
      <c r="DQ6" s="3966"/>
      <c r="DR6" s="3967"/>
      <c r="DS6" s="3967"/>
      <c r="DT6" s="3967"/>
      <c r="DU6" s="3967"/>
      <c r="DV6" s="3967"/>
      <c r="DW6" s="3967"/>
      <c r="DX6" s="3967"/>
      <c r="DY6" s="3967"/>
      <c r="DZ6" s="3967"/>
      <c r="EA6" s="3968"/>
      <c r="EB6" s="2303"/>
      <c r="EC6" s="1363" t="s">
        <v>598</v>
      </c>
      <c r="EE6" s="556"/>
      <c r="EF6" s="556" t="str">
        <f>IF(T6="","",T6)</f>
        <v>Группа потребителей</v>
      </c>
      <c r="EG6" s="556"/>
      <c r="EH6" s="556"/>
      <c r="EI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63</v>
      </c>
      <c r="AE7" s="2321"/>
      <c r="AF7" s="2163" t="s">
        <v>63</v>
      </c>
      <c r="AG7" s="807"/>
      <c r="AH7" s="807"/>
      <c r="AI7" s="807"/>
      <c r="AJ7" s="807"/>
      <c r="AK7" s="807"/>
      <c r="AL7" s="807"/>
      <c r="AM7" s="807"/>
      <c r="AN7" s="2321"/>
      <c r="AO7" s="2163" t="s">
        <v>63</v>
      </c>
      <c r="AP7" s="2343"/>
      <c r="AQ7" s="2163" t="s">
        <v>63</v>
      </c>
      <c r="AR7" s="3969"/>
      <c r="AS7" s="3969"/>
      <c r="AT7" s="3969"/>
      <c r="AU7" s="3969"/>
      <c r="AV7" s="3969"/>
      <c r="AW7" s="3969"/>
      <c r="AX7" s="3969"/>
      <c r="AY7" s="3970"/>
      <c r="AZ7" s="3971" t="s">
        <v>63</v>
      </c>
      <c r="BA7" s="3970"/>
      <c r="BB7" s="3971" t="s">
        <v>63</v>
      </c>
      <c r="BC7" s="3969"/>
      <c r="BD7" s="3969"/>
      <c r="BE7" s="3969"/>
      <c r="BF7" s="3969"/>
      <c r="BG7" s="3969"/>
      <c r="BH7" s="3969"/>
      <c r="BI7" s="3969"/>
      <c r="BJ7" s="3970"/>
      <c r="BK7" s="3971" t="s">
        <v>63</v>
      </c>
      <c r="BL7" s="3970"/>
      <c r="BM7" s="3971" t="s">
        <v>63</v>
      </c>
      <c r="BN7" s="3969"/>
      <c r="BO7" s="3969"/>
      <c r="BP7" s="3969"/>
      <c r="BQ7" s="3969"/>
      <c r="BR7" s="3969"/>
      <c r="BS7" s="3969"/>
      <c r="BT7" s="3969"/>
      <c r="BU7" s="3970"/>
      <c r="BV7" s="3971" t="s">
        <v>63</v>
      </c>
      <c r="BW7" s="3970"/>
      <c r="BX7" s="3971" t="s">
        <v>63</v>
      </c>
      <c r="BY7" s="3969"/>
      <c r="BZ7" s="3969"/>
      <c r="CA7" s="3969"/>
      <c r="CB7" s="3969"/>
      <c r="CC7" s="3969"/>
      <c r="CD7" s="3969"/>
      <c r="CE7" s="3969"/>
      <c r="CF7" s="3970"/>
      <c r="CG7" s="3971" t="s">
        <v>63</v>
      </c>
      <c r="CH7" s="3970"/>
      <c r="CI7" s="3971" t="s">
        <v>63</v>
      </c>
      <c r="CJ7" s="3969"/>
      <c r="CK7" s="3969"/>
      <c r="CL7" s="3969"/>
      <c r="CM7" s="3969"/>
      <c r="CN7" s="3969"/>
      <c r="CO7" s="3969"/>
      <c r="CP7" s="3969"/>
      <c r="CQ7" s="3970"/>
      <c r="CR7" s="3971" t="s">
        <v>63</v>
      </c>
      <c r="CS7" s="3970"/>
      <c r="CT7" s="3971" t="s">
        <v>63</v>
      </c>
      <c r="CU7" s="3969"/>
      <c r="CV7" s="3969"/>
      <c r="CW7" s="3969"/>
      <c r="CX7" s="3969"/>
      <c r="CY7" s="3969"/>
      <c r="CZ7" s="3969"/>
      <c r="DA7" s="3969"/>
      <c r="DB7" s="3970"/>
      <c r="DC7" s="3971" t="s">
        <v>63</v>
      </c>
      <c r="DD7" s="3970"/>
      <c r="DE7" s="3971" t="s">
        <v>63</v>
      </c>
      <c r="DF7" s="3969"/>
      <c r="DG7" s="3969"/>
      <c r="DH7" s="3969"/>
      <c r="DI7" s="3969"/>
      <c r="DJ7" s="3969"/>
      <c r="DK7" s="3969"/>
      <c r="DL7" s="3969"/>
      <c r="DM7" s="3970"/>
      <c r="DN7" s="3971" t="s">
        <v>63</v>
      </c>
      <c r="DO7" s="3970"/>
      <c r="DP7" s="3971" t="s">
        <v>63</v>
      </c>
      <c r="DQ7" s="3969"/>
      <c r="DR7" s="3969"/>
      <c r="DS7" s="3969"/>
      <c r="DT7" s="3969"/>
      <c r="DU7" s="3969"/>
      <c r="DV7" s="3969"/>
      <c r="DW7" s="3969"/>
      <c r="DX7" s="3970"/>
      <c r="DY7" s="3971" t="s">
        <v>63</v>
      </c>
      <c r="DZ7" s="3970"/>
      <c r="EA7" s="3971" t="s">
        <v>63</v>
      </c>
      <c r="EB7" s="1494"/>
      <c r="EC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7" s="567">
        <f>STRCHECKDATE(V8:EB8)</f>
      </c>
      <c r="EE7" s="556"/>
      <c r="EF7" s="556" t="str">
        <f>IF(T7="","",T7)</f>
        <v/>
      </c>
      <c r="EG7" s="556"/>
      <c r="EH7" s="556"/>
      <c r="EI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3972"/>
      <c r="AS8" s="3972"/>
      <c r="AT8" s="3972"/>
      <c r="AU8" s="3972"/>
      <c r="AV8" s="3972"/>
      <c r="AW8" s="3972"/>
      <c r="AX8" s="3972"/>
      <c r="AY8" s="3973"/>
      <c r="AZ8" s="3971"/>
      <c r="BA8" s="3973"/>
      <c r="BB8" s="3971"/>
      <c r="BC8" s="3972"/>
      <c r="BD8" s="3972"/>
      <c r="BE8" s="3972"/>
      <c r="BF8" s="3972"/>
      <c r="BG8" s="3972"/>
      <c r="BH8" s="3972"/>
      <c r="BI8" s="3972"/>
      <c r="BJ8" s="3973"/>
      <c r="BK8" s="3971"/>
      <c r="BL8" s="3973"/>
      <c r="BM8" s="3971"/>
      <c r="BN8" s="3972"/>
      <c r="BO8" s="3972"/>
      <c r="BP8" s="3972"/>
      <c r="BQ8" s="3972"/>
      <c r="BR8" s="3972"/>
      <c r="BS8" s="3972"/>
      <c r="BT8" s="3972"/>
      <c r="BU8" s="3973"/>
      <c r="BV8" s="3971"/>
      <c r="BW8" s="3973"/>
      <c r="BX8" s="3971"/>
      <c r="BY8" s="3972"/>
      <c r="BZ8" s="3972"/>
      <c r="CA8" s="3972"/>
      <c r="CB8" s="3972"/>
      <c r="CC8" s="3972"/>
      <c r="CD8" s="3972"/>
      <c r="CE8" s="3972"/>
      <c r="CF8" s="3973"/>
      <c r="CG8" s="3971"/>
      <c r="CH8" s="3973"/>
      <c r="CI8" s="3971"/>
      <c r="CJ8" s="3972"/>
      <c r="CK8" s="3972"/>
      <c r="CL8" s="3972"/>
      <c r="CM8" s="3972"/>
      <c r="CN8" s="3972"/>
      <c r="CO8" s="3972"/>
      <c r="CP8" s="3972"/>
      <c r="CQ8" s="3973"/>
      <c r="CR8" s="3971"/>
      <c r="CS8" s="3973"/>
      <c r="CT8" s="3971"/>
      <c r="CU8" s="3972"/>
      <c r="CV8" s="3972"/>
      <c r="CW8" s="3972"/>
      <c r="CX8" s="3972"/>
      <c r="CY8" s="3972"/>
      <c r="CZ8" s="3972"/>
      <c r="DA8" s="3972"/>
      <c r="DB8" s="3973"/>
      <c r="DC8" s="3971"/>
      <c r="DD8" s="3973"/>
      <c r="DE8" s="3971"/>
      <c r="DF8" s="3972"/>
      <c r="DG8" s="3972"/>
      <c r="DH8" s="3972"/>
      <c r="DI8" s="3972"/>
      <c r="DJ8" s="3972"/>
      <c r="DK8" s="3972"/>
      <c r="DL8" s="3972"/>
      <c r="DM8" s="3973"/>
      <c r="DN8" s="3971"/>
      <c r="DO8" s="3973"/>
      <c r="DP8" s="3971"/>
      <c r="DQ8" s="3972"/>
      <c r="DR8" s="3972"/>
      <c r="DS8" s="3972"/>
      <c r="DT8" s="3972"/>
      <c r="DU8" s="3972"/>
      <c r="DV8" s="3972"/>
      <c r="DW8" s="3972"/>
      <c r="DX8" s="3973"/>
      <c r="DY8" s="3971"/>
      <c r="DZ8" s="3973"/>
      <c r="EA8" s="3971"/>
      <c r="EB8" s="1495"/>
      <c r="EC8" s="2405"/>
      <c r="EE8" s="556"/>
      <c r="EF8" s="556" t="str">
        <f>IF(T8="","",T8)</f>
        <v/>
      </c>
      <c r="EG8" s="556"/>
      <c r="EH8" s="556"/>
      <c r="EI8" s="1211">
        <v>0</v>
      </c>
    </row>
    <row customHeight="1" ht="21" hidden="1">
      <c r="A9" s="1419"/>
      <c r="B9" s="1419"/>
      <c r="C9" s="1419"/>
      <c r="D9" s="1419"/>
      <c r="E9" s="2315"/>
      <c r="F9" s="2315"/>
      <c r="G9" s="2315"/>
      <c r="H9" s="2315"/>
      <c r="I9" s="2342"/>
      <c r="J9" s="2312"/>
      <c r="K9" s="1419"/>
      <c r="L9" s="1420"/>
      <c r="P9" s="2313"/>
      <c r="Q9" s="2313"/>
      <c r="R9" s="412"/>
      <c r="S9" s="1334"/>
      <c r="T9" s="343" t="s">
        <v>599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3974"/>
      <c r="AS9" s="3975"/>
      <c r="AT9" s="3976"/>
      <c r="AU9" s="3977"/>
      <c r="AV9" s="3978"/>
      <c r="AW9" s="3979"/>
      <c r="AX9" s="3980"/>
      <c r="AY9" s="3981"/>
      <c r="AZ9" s="3982"/>
      <c r="BA9" s="3983"/>
      <c r="BB9" s="3984"/>
      <c r="BC9" s="3985"/>
      <c r="BD9" s="3986"/>
      <c r="BE9" s="3987"/>
      <c r="BF9" s="3988"/>
      <c r="BG9" s="3989"/>
      <c r="BH9" s="3990"/>
      <c r="BI9" s="3991"/>
      <c r="BJ9" s="3992"/>
      <c r="BK9" s="3993"/>
      <c r="BL9" s="3994"/>
      <c r="BM9" s="3995"/>
      <c r="BN9" s="3996"/>
      <c r="BO9" s="3997"/>
      <c r="BP9" s="3998"/>
      <c r="BQ9" s="3999"/>
      <c r="BR9" s="4000"/>
      <c r="BS9" s="4001"/>
      <c r="BT9" s="4002"/>
      <c r="BU9" s="4003"/>
      <c r="BV9" s="4004"/>
      <c r="BW9" s="4005"/>
      <c r="BX9" s="4006"/>
      <c r="BY9" s="4007"/>
      <c r="BZ9" s="4008"/>
      <c r="CA9" s="4009"/>
      <c r="CB9" s="4010"/>
      <c r="CC9" s="4011"/>
      <c r="CD9" s="4012"/>
      <c r="CE9" s="4013"/>
      <c r="CF9" s="4014"/>
      <c r="CG9" s="4015"/>
      <c r="CH9" s="4016"/>
      <c r="CI9" s="4017"/>
      <c r="CJ9" s="4018"/>
      <c r="CK9" s="4019"/>
      <c r="CL9" s="4020"/>
      <c r="CM9" s="4021"/>
      <c r="CN9" s="4022"/>
      <c r="CO9" s="4023"/>
      <c r="CP9" s="4024"/>
      <c r="CQ9" s="4025"/>
      <c r="CR9" s="4026"/>
      <c r="CS9" s="4027"/>
      <c r="CT9" s="4028"/>
      <c r="CU9" s="4029"/>
      <c r="CV9" s="4030"/>
      <c r="CW9" s="4031"/>
      <c r="CX9" s="4032"/>
      <c r="CY9" s="4033"/>
      <c r="CZ9" s="4034"/>
      <c r="DA9" s="4035"/>
      <c r="DB9" s="4036"/>
      <c r="DC9" s="4037"/>
      <c r="DD9" s="4038"/>
      <c r="DE9" s="4039"/>
      <c r="DF9" s="4040"/>
      <c r="DG9" s="4041"/>
      <c r="DH9" s="4042"/>
      <c r="DI9" s="4043"/>
      <c r="DJ9" s="4044"/>
      <c r="DK9" s="4045"/>
      <c r="DL9" s="4046"/>
      <c r="DM9" s="4047"/>
      <c r="DN9" s="4048"/>
      <c r="DO9" s="4049"/>
      <c r="DP9" s="4050"/>
      <c r="DQ9" s="4051"/>
      <c r="DR9" s="4052"/>
      <c r="DS9" s="4053"/>
      <c r="DT9" s="4054"/>
      <c r="DU9" s="4055"/>
      <c r="DV9" s="4056"/>
      <c r="DW9" s="4057"/>
      <c r="DX9" s="4058"/>
      <c r="DY9" s="4059"/>
      <c r="DZ9" s="4060"/>
      <c r="EA9" s="4061"/>
      <c r="EB9" s="423"/>
      <c r="EC9" s="1314" t="s">
        <v>600</v>
      </c>
      <c r="EE9" s="556"/>
      <c r="EF9" s="556" t="str">
        <f>IF(T9="","",T9)</f>
        <v>Добавить значение признака дифференциации</v>
      </c>
      <c r="EG9" s="556"/>
      <c r="EH9" s="556"/>
      <c r="EI9" s="1211">
        <v>0</v>
      </c>
    </row>
    <row customHeight="1" ht="21" hidden="1">
      <c r="A10" s="1419"/>
      <c r="B10" s="1419"/>
      <c r="C10" s="1419"/>
      <c r="D10" s="1419"/>
      <c r="E10" s="2315"/>
      <c r="F10" s="2315"/>
      <c r="G10" s="2315"/>
      <c r="H10" s="2315"/>
      <c r="I10" s="2312"/>
      <c r="J10" s="1419"/>
      <c r="K10" s="1419"/>
      <c r="L10" s="1420"/>
      <c r="P10" s="2313"/>
      <c r="Q10" s="1537"/>
      <c r="R10" s="412"/>
      <c r="S10" s="1334"/>
      <c r="T10" s="421" t="s">
        <v>528</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062"/>
      <c r="AS10" s="4063"/>
      <c r="AT10" s="4064"/>
      <c r="AU10" s="4065"/>
      <c r="AV10" s="4066"/>
      <c r="AW10" s="4067"/>
      <c r="AX10" s="4068"/>
      <c r="AY10" s="4069"/>
      <c r="AZ10" s="4070"/>
      <c r="BA10" s="4071"/>
      <c r="BB10" s="4072"/>
      <c r="BC10" s="4073"/>
      <c r="BD10" s="4074"/>
      <c r="BE10" s="4075"/>
      <c r="BF10" s="4076"/>
      <c r="BG10" s="4077"/>
      <c r="BH10" s="4078"/>
      <c r="BI10" s="4079"/>
      <c r="BJ10" s="4080"/>
      <c r="BK10" s="4081"/>
      <c r="BL10" s="4082"/>
      <c r="BM10" s="4083"/>
      <c r="BN10" s="4084"/>
      <c r="BO10" s="4085"/>
      <c r="BP10" s="4086"/>
      <c r="BQ10" s="4087"/>
      <c r="BR10" s="4088"/>
      <c r="BS10" s="4089"/>
      <c r="BT10" s="4090"/>
      <c r="BU10" s="4091"/>
      <c r="BV10" s="4092"/>
      <c r="BW10" s="4093"/>
      <c r="BX10" s="4094"/>
      <c r="BY10" s="4095"/>
      <c r="BZ10" s="4096"/>
      <c r="CA10" s="4097"/>
      <c r="CB10" s="4098"/>
      <c r="CC10" s="4099"/>
      <c r="CD10" s="4100"/>
      <c r="CE10" s="4101"/>
      <c r="CF10" s="4102"/>
      <c r="CG10" s="4103"/>
      <c r="CH10" s="4104"/>
      <c r="CI10" s="4105"/>
      <c r="CJ10" s="4106"/>
      <c r="CK10" s="4107"/>
      <c r="CL10" s="4108"/>
      <c r="CM10" s="4109"/>
      <c r="CN10" s="4110"/>
      <c r="CO10" s="4111"/>
      <c r="CP10" s="4112"/>
      <c r="CQ10" s="4113"/>
      <c r="CR10" s="4114"/>
      <c r="CS10" s="4115"/>
      <c r="CT10" s="4116"/>
      <c r="CU10" s="4117"/>
      <c r="CV10" s="4118"/>
      <c r="CW10" s="4119"/>
      <c r="CX10" s="4120"/>
      <c r="CY10" s="4121"/>
      <c r="CZ10" s="4122"/>
      <c r="DA10" s="4123"/>
      <c r="DB10" s="4124"/>
      <c r="DC10" s="4125"/>
      <c r="DD10" s="4126"/>
      <c r="DE10" s="4127"/>
      <c r="DF10" s="4128"/>
      <c r="DG10" s="4129"/>
      <c r="DH10" s="4130"/>
      <c r="DI10" s="4131"/>
      <c r="DJ10" s="4132"/>
      <c r="DK10" s="4133"/>
      <c r="DL10" s="4134"/>
      <c r="DM10" s="4135"/>
      <c r="DN10" s="4136"/>
      <c r="DO10" s="4137"/>
      <c r="DP10" s="4138"/>
      <c r="DQ10" s="4139"/>
      <c r="DR10" s="4140"/>
      <c r="DS10" s="4141"/>
      <c r="DT10" s="4142"/>
      <c r="DU10" s="4143"/>
      <c r="DV10" s="4144"/>
      <c r="DW10" s="4145"/>
      <c r="DX10" s="4146"/>
      <c r="DY10" s="4147"/>
      <c r="DZ10" s="4148"/>
      <c r="EA10" s="4149"/>
      <c r="EB10" s="423"/>
      <c r="EC10" s="1496"/>
      <c r="EE10" s="556"/>
      <c r="EF10" s="556" t="str">
        <f>IF(T10="","",T10)</f>
        <v>Добавить группу потребителей</v>
      </c>
      <c r="EG10" s="556"/>
      <c r="EH10" s="556"/>
      <c r="EI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601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150"/>
      <c r="AS11" s="4151"/>
      <c r="AT11" s="4152"/>
      <c r="AU11" s="4153"/>
      <c r="AV11" s="4154"/>
      <c r="AW11" s="4155"/>
      <c r="AX11" s="4156"/>
      <c r="AY11" s="4157"/>
      <c r="AZ11" s="4158"/>
      <c r="BA11" s="4159"/>
      <c r="BB11" s="4160"/>
      <c r="BC11" s="4161"/>
      <c r="BD11" s="4162"/>
      <c r="BE11" s="4163"/>
      <c r="BF11" s="4164"/>
      <c r="BG11" s="4165"/>
      <c r="BH11" s="4166"/>
      <c r="BI11" s="4167"/>
      <c r="BJ11" s="4168"/>
      <c r="BK11" s="4169"/>
      <c r="BL11" s="4170"/>
      <c r="BM11" s="4171"/>
      <c r="BN11" s="4172"/>
      <c r="BO11" s="4173"/>
      <c r="BP11" s="4174"/>
      <c r="BQ11" s="4175"/>
      <c r="BR11" s="4176"/>
      <c r="BS11" s="4177"/>
      <c r="BT11" s="4178"/>
      <c r="BU11" s="4179"/>
      <c r="BV11" s="4180"/>
      <c r="BW11" s="4181"/>
      <c r="BX11" s="4182"/>
      <c r="BY11" s="4183"/>
      <c r="BZ11" s="4184"/>
      <c r="CA11" s="4185"/>
      <c r="CB11" s="4186"/>
      <c r="CC11" s="4187"/>
      <c r="CD11" s="4188"/>
      <c r="CE11" s="4189"/>
      <c r="CF11" s="4190"/>
      <c r="CG11" s="4191"/>
      <c r="CH11" s="4192"/>
      <c r="CI11" s="4193"/>
      <c r="CJ11" s="4194"/>
      <c r="CK11" s="4195"/>
      <c r="CL11" s="4196"/>
      <c r="CM11" s="4197"/>
      <c r="CN11" s="4198"/>
      <c r="CO11" s="4199"/>
      <c r="CP11" s="4200"/>
      <c r="CQ11" s="4201"/>
      <c r="CR11" s="4202"/>
      <c r="CS11" s="4203"/>
      <c r="CT11" s="4204"/>
      <c r="CU11" s="4205"/>
      <c r="CV11" s="4206"/>
      <c r="CW11" s="4207"/>
      <c r="CX11" s="4208"/>
      <c r="CY11" s="4209"/>
      <c r="CZ11" s="4210"/>
      <c r="DA11" s="4211"/>
      <c r="DB11" s="4212"/>
      <c r="DC11" s="4213"/>
      <c r="DD11" s="4214"/>
      <c r="DE11" s="4215"/>
      <c r="DF11" s="4216"/>
      <c r="DG11" s="4217"/>
      <c r="DH11" s="4218"/>
      <c r="DI11" s="4219"/>
      <c r="DJ11" s="4220"/>
      <c r="DK11" s="4221"/>
      <c r="DL11" s="4222"/>
      <c r="DM11" s="4223"/>
      <c r="DN11" s="4224"/>
      <c r="DO11" s="4225"/>
      <c r="DP11" s="4226"/>
      <c r="DQ11" s="4227"/>
      <c r="DR11" s="4228"/>
      <c r="DS11" s="4229"/>
      <c r="DT11" s="4230"/>
      <c r="DU11" s="4231"/>
      <c r="DV11" s="4232"/>
      <c r="DW11" s="4233"/>
      <c r="DX11" s="4234"/>
      <c r="DY11" s="4235"/>
      <c r="DZ11" s="4236"/>
      <c r="EA11" s="4237"/>
      <c r="EB11" s="423"/>
      <c r="EC11" s="359"/>
      <c r="EE11" s="556"/>
      <c r="EF11" s="556" t="str">
        <f>IF(T11="","",T11)</f>
        <v>Добавить наименование признака дифференциации</v>
      </c>
      <c r="EG11" s="556"/>
      <c r="EH11" s="556"/>
      <c r="EI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315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4238"/>
      <c r="AS12" s="4238"/>
      <c r="AT12" s="4238"/>
      <c r="AU12" s="4238"/>
      <c r="AV12" s="4238"/>
      <c r="AW12" s="4238"/>
      <c r="AX12" s="4238"/>
      <c r="AY12" s="4238"/>
      <c r="AZ12" s="4238"/>
      <c r="BA12" s="4238"/>
      <c r="BB12" s="4238"/>
      <c r="BC12" s="4238"/>
      <c r="BD12" s="4238"/>
      <c r="BE12" s="4238"/>
      <c r="BF12" s="4238"/>
      <c r="BG12" s="4238"/>
      <c r="BH12" s="4238"/>
      <c r="BI12" s="4238"/>
      <c r="BJ12" s="4238"/>
      <c r="BK12" s="4238"/>
      <c r="BL12" s="4238"/>
      <c r="BM12" s="4238"/>
      <c r="BN12" s="4238"/>
      <c r="BO12" s="4238"/>
      <c r="BP12" s="4238"/>
      <c r="BQ12" s="4238"/>
      <c r="BR12" s="4238"/>
      <c r="BS12" s="4238"/>
      <c r="BT12" s="4238"/>
      <c r="BU12" s="4238"/>
      <c r="BV12" s="4238"/>
      <c r="BW12" s="4238"/>
      <c r="BX12" s="4238"/>
      <c r="BY12" s="4238"/>
      <c r="BZ12" s="4238"/>
      <c r="CA12" s="4238"/>
      <c r="CB12" s="4238"/>
      <c r="CC12" s="4238"/>
      <c r="CD12" s="4238"/>
      <c r="CE12" s="4238"/>
      <c r="CF12" s="4238"/>
      <c r="CG12" s="4238"/>
      <c r="CH12" s="4238"/>
      <c r="CI12" s="4238"/>
      <c r="CJ12" s="4238"/>
      <c r="CK12" s="4238"/>
      <c r="CL12" s="4238"/>
      <c r="CM12" s="4238"/>
      <c r="CN12" s="4238"/>
      <c r="CO12" s="4238"/>
      <c r="CP12" s="4238"/>
      <c r="CQ12" s="4238"/>
      <c r="CR12" s="4238"/>
      <c r="CS12" s="4238"/>
      <c r="CT12" s="4238"/>
      <c r="CU12" s="4238"/>
      <c r="CV12" s="4238"/>
      <c r="CW12" s="4238"/>
      <c r="CX12" s="4238"/>
      <c r="CY12" s="4238"/>
      <c r="CZ12" s="4238"/>
      <c r="DA12" s="4238"/>
      <c r="DB12" s="4238"/>
      <c r="DC12" s="4238"/>
      <c r="DD12" s="4238"/>
      <c r="DE12" s="4238"/>
      <c r="DF12" s="4238"/>
      <c r="DG12" s="4238"/>
      <c r="DH12" s="4238"/>
      <c r="DI12" s="4238"/>
      <c r="DJ12" s="4238"/>
      <c r="DK12" s="4238"/>
      <c r="DL12" s="4238"/>
      <c r="DM12" s="4238"/>
      <c r="DN12" s="4238"/>
      <c r="DO12" s="4238"/>
      <c r="DP12" s="4238"/>
      <c r="DQ12" s="4238"/>
      <c r="DR12" s="4238"/>
      <c r="DS12" s="4238"/>
      <c r="DT12" s="4238"/>
      <c r="DU12" s="4238"/>
      <c r="DV12" s="4238"/>
      <c r="DW12" s="4238"/>
      <c r="DX12" s="4238"/>
      <c r="DY12" s="4238"/>
      <c r="DZ12" s="4238"/>
      <c r="EA12" s="4238"/>
      <c r="EB12" s="1380"/>
      <c r="EC12" s="1380"/>
      <c r="EE12" s="845"/>
      <c r="EF12" s="845" t="str">
        <f>IF(T12="","",T12)</f>
        <v>Добавить централизованную систему для дифференциации</v>
      </c>
      <c r="EG12" s="845"/>
      <c r="EH12" s="845"/>
      <c r="EI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368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4238"/>
      <c r="AS13" s="4238"/>
      <c r="AT13" s="4238"/>
      <c r="AU13" s="4238"/>
      <c r="AV13" s="4238"/>
      <c r="AW13" s="4238"/>
      <c r="AX13" s="4238"/>
      <c r="AY13" s="4238"/>
      <c r="AZ13" s="4238"/>
      <c r="BA13" s="4238"/>
      <c r="BB13" s="4238"/>
      <c r="BC13" s="4238"/>
      <c r="BD13" s="4238"/>
      <c r="BE13" s="4238"/>
      <c r="BF13" s="4238"/>
      <c r="BG13" s="4238"/>
      <c r="BH13" s="4238"/>
      <c r="BI13" s="4238"/>
      <c r="BJ13" s="4238"/>
      <c r="BK13" s="4238"/>
      <c r="BL13" s="4238"/>
      <c r="BM13" s="4238"/>
      <c r="BN13" s="4238"/>
      <c r="BO13" s="4238"/>
      <c r="BP13" s="4238"/>
      <c r="BQ13" s="4238"/>
      <c r="BR13" s="4238"/>
      <c r="BS13" s="4238"/>
      <c r="BT13" s="4238"/>
      <c r="BU13" s="4238"/>
      <c r="BV13" s="4238"/>
      <c r="BW13" s="4238"/>
      <c r="BX13" s="4238"/>
      <c r="BY13" s="4238"/>
      <c r="BZ13" s="4238"/>
      <c r="CA13" s="4238"/>
      <c r="CB13" s="4238"/>
      <c r="CC13" s="4238"/>
      <c r="CD13" s="4238"/>
      <c r="CE13" s="4238"/>
      <c r="CF13" s="4238"/>
      <c r="CG13" s="4238"/>
      <c r="CH13" s="4238"/>
      <c r="CI13" s="4238"/>
      <c r="CJ13" s="4238"/>
      <c r="CK13" s="4238"/>
      <c r="CL13" s="4238"/>
      <c r="CM13" s="4238"/>
      <c r="CN13" s="4238"/>
      <c r="CO13" s="4238"/>
      <c r="CP13" s="4238"/>
      <c r="CQ13" s="4238"/>
      <c r="CR13" s="4238"/>
      <c r="CS13" s="4238"/>
      <c r="CT13" s="4238"/>
      <c r="CU13" s="4238"/>
      <c r="CV13" s="4238"/>
      <c r="CW13" s="4238"/>
      <c r="CX13" s="4238"/>
      <c r="CY13" s="4238"/>
      <c r="CZ13" s="4238"/>
      <c r="DA13" s="4238"/>
      <c r="DB13" s="4238"/>
      <c r="DC13" s="4238"/>
      <c r="DD13" s="4238"/>
      <c r="DE13" s="4238"/>
      <c r="DF13" s="4238"/>
      <c r="DG13" s="4238"/>
      <c r="DH13" s="4238"/>
      <c r="DI13" s="4238"/>
      <c r="DJ13" s="4238"/>
      <c r="DK13" s="4238"/>
      <c r="DL13" s="4238"/>
      <c r="DM13" s="4238"/>
      <c r="DN13" s="4238"/>
      <c r="DO13" s="4238"/>
      <c r="DP13" s="4238"/>
      <c r="DQ13" s="4238"/>
      <c r="DR13" s="4238"/>
      <c r="DS13" s="4238"/>
      <c r="DT13" s="4238"/>
      <c r="DU13" s="4238"/>
      <c r="DV13" s="4238"/>
      <c r="DW13" s="4238"/>
      <c r="DX13" s="4238"/>
      <c r="DY13" s="4238"/>
      <c r="DZ13" s="4238"/>
      <c r="EA13" s="4238"/>
      <c r="EB13" s="1380"/>
      <c r="EC13" s="1380"/>
      <c r="EE13" s="556"/>
      <c r="EF13" s="556" t="str">
        <f>IF(T13="","",T13)</f>
        <v>Добавить территорию для дифференциации</v>
      </c>
      <c r="EG13" s="556"/>
      <c r="EH13" s="556"/>
      <c r="EI13" s="567">
        <v>0</v>
      </c>
    </row>
    <row customHeight="1" ht="14.25" hidden="1">
      <c r="AF14" s="383"/>
      <c r="AQ14" s="383"/>
      <c r="AR14" s="3959"/>
      <c r="AS14" s="3959"/>
      <c r="AT14" s="3959"/>
      <c r="AU14" s="3959"/>
      <c r="AV14" s="3959"/>
      <c r="AW14" s="3959"/>
      <c r="AX14" s="3959"/>
      <c r="AY14" s="3959"/>
      <c r="AZ14" s="3959"/>
      <c r="BA14" s="3959"/>
      <c r="BB14" s="3959"/>
      <c r="BC14" s="3959"/>
      <c r="BD14" s="3959"/>
      <c r="BE14" s="3959"/>
      <c r="BF14" s="3959"/>
      <c r="BG14" s="3959"/>
      <c r="BH14" s="3959"/>
      <c r="BI14" s="3959"/>
      <c r="BJ14" s="3959"/>
      <c r="BK14" s="3959"/>
      <c r="BL14" s="3959"/>
      <c r="BM14" s="3959"/>
      <c r="BN14" s="3959"/>
      <c r="BO14" s="3959"/>
      <c r="BP14" s="3959"/>
      <c r="BQ14" s="3959"/>
      <c r="BR14" s="3959"/>
      <c r="BS14" s="3959"/>
      <c r="BT14" s="3959"/>
      <c r="BU14" s="3959"/>
      <c r="BV14" s="3959"/>
      <c r="BW14" s="3959"/>
      <c r="BX14" s="3959"/>
      <c r="BY14" s="3959"/>
      <c r="BZ14" s="3959"/>
      <c r="CA14" s="3959"/>
      <c r="CB14" s="3959"/>
      <c r="CC14" s="3959"/>
      <c r="CD14" s="3959"/>
      <c r="CE14" s="3959"/>
      <c r="CF14" s="3959"/>
      <c r="CG14" s="3959"/>
      <c r="CH14" s="3959"/>
      <c r="CI14" s="3959"/>
      <c r="CJ14" s="3959"/>
      <c r="CK14" s="3959"/>
      <c r="CL14" s="3959"/>
      <c r="CM14" s="3959"/>
      <c r="CN14" s="3959"/>
      <c r="CO14" s="3959"/>
      <c r="CP14" s="3959"/>
      <c r="CQ14" s="3959"/>
      <c r="CR14" s="3959"/>
      <c r="CS14" s="3959"/>
      <c r="CT14" s="3959"/>
      <c r="CU14" s="3959"/>
      <c r="CV14" s="3959"/>
      <c r="CW14" s="3959"/>
      <c r="CX14" s="3959"/>
      <c r="CY14" s="3959"/>
      <c r="CZ14" s="3959"/>
      <c r="DA14" s="3959"/>
      <c r="DB14" s="3959"/>
      <c r="DC14" s="3959"/>
      <c r="DD14" s="3959"/>
      <c r="DE14" s="3959"/>
      <c r="DF14" s="3959"/>
      <c r="DG14" s="3959"/>
      <c r="DH14" s="3959"/>
      <c r="DI14" s="3959"/>
      <c r="DJ14" s="3959"/>
      <c r="DK14" s="3959"/>
      <c r="DL14" s="3959"/>
      <c r="DM14" s="3959"/>
      <c r="DN14" s="3959"/>
      <c r="DO14" s="3959"/>
      <c r="DP14" s="3959"/>
      <c r="DQ14" s="3959"/>
      <c r="DR14" s="3959"/>
      <c r="DS14" s="3959"/>
      <c r="DT14" s="3959"/>
      <c r="DU14" s="3959"/>
      <c r="DV14" s="3959"/>
      <c r="DW14" s="3959"/>
      <c r="DX14" s="3959"/>
      <c r="DY14" s="3959"/>
      <c r="DZ14" s="3959"/>
      <c r="EA14" s="3959"/>
      <c r="EI14" s="1211">
        <v>0</v>
      </c>
    </row>
    <row customHeight="1" ht="14.25" hidden="1">
      <c r="AG15" s="1416"/>
      <c r="AH15" s="1416"/>
      <c r="AI15" s="1416"/>
      <c r="AJ15" s="1416"/>
      <c r="AK15" s="1416"/>
      <c r="AL15" s="1416"/>
      <c r="AM15" s="1416"/>
      <c r="AN15" s="2323"/>
      <c r="AO15" s="2324" t="s">
        <v>63</v>
      </c>
      <c r="AP15" s="2323"/>
      <c r="AQ15" s="2324" t="s">
        <v>63</v>
      </c>
      <c r="AR15" s="3959"/>
      <c r="AS15" s="3959"/>
      <c r="AT15" s="3959"/>
      <c r="AU15" s="3959"/>
      <c r="AV15" s="3959"/>
      <c r="AW15" s="3959"/>
      <c r="AX15" s="3959"/>
      <c r="AY15" s="3959"/>
      <c r="AZ15" s="3959"/>
      <c r="BA15" s="3959"/>
      <c r="BB15" s="3959"/>
      <c r="BC15" s="3959"/>
      <c r="BD15" s="3959"/>
      <c r="BE15" s="3959"/>
      <c r="BF15" s="3959"/>
      <c r="BG15" s="3959"/>
      <c r="BH15" s="3959"/>
      <c r="BI15" s="3959"/>
      <c r="BJ15" s="3959"/>
      <c r="BK15" s="3959"/>
      <c r="BL15" s="3959"/>
      <c r="BM15" s="3959"/>
      <c r="BN15" s="3959"/>
      <c r="BO15" s="3959"/>
      <c r="BP15" s="3959"/>
      <c r="BQ15" s="3959"/>
      <c r="BR15" s="3959"/>
      <c r="BS15" s="3959"/>
      <c r="BT15" s="3959"/>
      <c r="BU15" s="3959"/>
      <c r="BV15" s="3959"/>
      <c r="BW15" s="3959"/>
      <c r="BX15" s="3959"/>
      <c r="BY15" s="3959"/>
      <c r="BZ15" s="3959"/>
      <c r="CA15" s="3959"/>
      <c r="CB15" s="3959"/>
      <c r="CC15" s="3959"/>
      <c r="CD15" s="3959"/>
      <c r="CE15" s="3959"/>
      <c r="CF15" s="3959"/>
      <c r="CG15" s="3959"/>
      <c r="CH15" s="3959"/>
      <c r="CI15" s="3959"/>
      <c r="CJ15" s="3959"/>
      <c r="CK15" s="3959"/>
      <c r="CL15" s="3959"/>
      <c r="CM15" s="3959"/>
      <c r="CN15" s="3959"/>
      <c r="CO15" s="3959"/>
      <c r="CP15" s="3959"/>
      <c r="CQ15" s="3959"/>
      <c r="CR15" s="3959"/>
      <c r="CS15" s="3959"/>
      <c r="CT15" s="3959"/>
      <c r="CU15" s="3959"/>
      <c r="CV15" s="3959"/>
      <c r="CW15" s="3959"/>
      <c r="CX15" s="3959"/>
      <c r="CY15" s="3959"/>
      <c r="CZ15" s="3959"/>
      <c r="DA15" s="3959"/>
      <c r="DB15" s="3959"/>
      <c r="DC15" s="3959"/>
      <c r="DD15" s="3959"/>
      <c r="DE15" s="3959"/>
      <c r="DF15" s="3959"/>
      <c r="DG15" s="3959"/>
      <c r="DH15" s="3959"/>
      <c r="DI15" s="3959"/>
      <c r="DJ15" s="3959"/>
      <c r="DK15" s="3959"/>
      <c r="DL15" s="3959"/>
      <c r="DM15" s="3959"/>
      <c r="DN15" s="3959"/>
      <c r="DO15" s="3959"/>
      <c r="DP15" s="3959"/>
      <c r="DQ15" s="3959"/>
      <c r="DR15" s="3959"/>
      <c r="DS15" s="3959"/>
      <c r="DT15" s="3959"/>
      <c r="DU15" s="3959"/>
      <c r="DV15" s="3959"/>
      <c r="DW15" s="3959"/>
      <c r="DX15" s="3959"/>
      <c r="DY15" s="3959"/>
      <c r="DZ15" s="3959"/>
      <c r="EA15" s="3959"/>
      <c r="EI15" s="1211">
        <v>0</v>
      </c>
    </row>
    <row customHeight="1" ht="14.25" hidden="1">
      <c r="AG16" s="1416"/>
      <c r="AH16" s="1416"/>
      <c r="AI16" s="1416"/>
      <c r="AJ16" s="1416"/>
      <c r="AK16" s="1416"/>
      <c r="AL16" s="1416"/>
      <c r="AM16" s="1416"/>
      <c r="AN16" s="2324"/>
      <c r="AO16" s="2324"/>
      <c r="AP16" s="2324"/>
      <c r="AQ16" s="2324"/>
      <c r="AR16" s="3959"/>
      <c r="AS16" s="3959"/>
      <c r="AT16" s="3959"/>
      <c r="AU16" s="3959"/>
      <c r="AV16" s="3959"/>
      <c r="AW16" s="3959"/>
      <c r="AX16" s="3959"/>
      <c r="AY16" s="3959"/>
      <c r="AZ16" s="3959"/>
      <c r="BA16" s="3959"/>
      <c r="BB16" s="3959"/>
      <c r="BC16" s="3959"/>
      <c r="BD16" s="3959"/>
      <c r="BE16" s="3959"/>
      <c r="BF16" s="3959"/>
      <c r="BG16" s="3959"/>
      <c r="BH16" s="3959"/>
      <c r="BI16" s="3959"/>
      <c r="BJ16" s="3959"/>
      <c r="BK16" s="3959"/>
      <c r="BL16" s="3959"/>
      <c r="BM16" s="3959"/>
      <c r="BN16" s="3959"/>
      <c r="BO16" s="3959"/>
      <c r="BP16" s="3959"/>
      <c r="BQ16" s="3959"/>
      <c r="BR16" s="3959"/>
      <c r="BS16" s="3959"/>
      <c r="BT16" s="3959"/>
      <c r="BU16" s="3959"/>
      <c r="BV16" s="3959"/>
      <c r="BW16" s="3959"/>
      <c r="BX16" s="3959"/>
      <c r="BY16" s="3959"/>
      <c r="BZ16" s="3959"/>
      <c r="CA16" s="3959"/>
      <c r="CB16" s="3959"/>
      <c r="CC16" s="3959"/>
      <c r="CD16" s="3959"/>
      <c r="CE16" s="3959"/>
      <c r="CF16" s="3959"/>
      <c r="CG16" s="3959"/>
      <c r="CH16" s="3959"/>
      <c r="CI16" s="3959"/>
      <c r="CJ16" s="3959"/>
      <c r="CK16" s="3959"/>
      <c r="CL16" s="3959"/>
      <c r="CM16" s="3959"/>
      <c r="CN16" s="3959"/>
      <c r="CO16" s="3959"/>
      <c r="CP16" s="3959"/>
      <c r="CQ16" s="3959"/>
      <c r="CR16" s="3959"/>
      <c r="CS16" s="3959"/>
      <c r="CT16" s="3959"/>
      <c r="CU16" s="3959"/>
      <c r="CV16" s="3959"/>
      <c r="CW16" s="3959"/>
      <c r="CX16" s="3959"/>
      <c r="CY16" s="3959"/>
      <c r="CZ16" s="3959"/>
      <c r="DA16" s="3959"/>
      <c r="DB16" s="3959"/>
      <c r="DC16" s="3959"/>
      <c r="DD16" s="3959"/>
      <c r="DE16" s="3959"/>
      <c r="DF16" s="3959"/>
      <c r="DG16" s="3959"/>
      <c r="DH16" s="3959"/>
      <c r="DI16" s="3959"/>
      <c r="DJ16" s="3959"/>
      <c r="DK16" s="3959"/>
      <c r="DL16" s="3959"/>
      <c r="DM16" s="3959"/>
      <c r="DN16" s="3959"/>
      <c r="DO16" s="3959"/>
      <c r="DP16" s="3959"/>
      <c r="DQ16" s="3959"/>
      <c r="DR16" s="3959"/>
      <c r="DS16" s="3959"/>
      <c r="DT16" s="3959"/>
      <c r="DU16" s="3959"/>
      <c r="DV16" s="3959"/>
      <c r="DW16" s="3959"/>
      <c r="DX16" s="3959"/>
      <c r="DY16" s="3959"/>
      <c r="DZ16" s="3959"/>
      <c r="EA16" s="3959"/>
      <c r="EI16" s="1211">
        <v>0</v>
      </c>
    </row>
    <row customHeight="1" ht="14.25" hidden="1">
      <c r="AQ17" s="383"/>
      <c r="AR17" s="3959"/>
      <c r="AS17" s="3959"/>
      <c r="AT17" s="3959"/>
      <c r="AU17" s="3959"/>
      <c r="AV17" s="3959"/>
      <c r="AW17" s="3959"/>
      <c r="AX17" s="3959"/>
      <c r="AY17" s="3959"/>
      <c r="AZ17" s="3959"/>
      <c r="BA17" s="3959"/>
      <c r="BB17" s="3959"/>
      <c r="BC17" s="3959"/>
      <c r="BD17" s="3959"/>
      <c r="BE17" s="3959"/>
      <c r="BF17" s="3959"/>
      <c r="BG17" s="3959"/>
      <c r="BH17" s="3959"/>
      <c r="BI17" s="3959"/>
      <c r="BJ17" s="3959"/>
      <c r="BK17" s="3959"/>
      <c r="BL17" s="3959"/>
      <c r="BM17" s="3959"/>
      <c r="BN17" s="3959"/>
      <c r="BO17" s="3959"/>
      <c r="BP17" s="3959"/>
      <c r="BQ17" s="3959"/>
      <c r="BR17" s="3959"/>
      <c r="BS17" s="3959"/>
      <c r="BT17" s="3959"/>
      <c r="BU17" s="3959"/>
      <c r="BV17" s="3959"/>
      <c r="BW17" s="3959"/>
      <c r="BX17" s="3959"/>
      <c r="BY17" s="3959"/>
      <c r="BZ17" s="3959"/>
      <c r="CA17" s="3959"/>
      <c r="CB17" s="3959"/>
      <c r="CC17" s="3959"/>
      <c r="CD17" s="3959"/>
      <c r="CE17" s="3959"/>
      <c r="CF17" s="3959"/>
      <c r="CG17" s="3959"/>
      <c r="CH17" s="3959"/>
      <c r="CI17" s="3959"/>
      <c r="CJ17" s="3959"/>
      <c r="CK17" s="3959"/>
      <c r="CL17" s="3959"/>
      <c r="CM17" s="3959"/>
      <c r="CN17" s="3959"/>
      <c r="CO17" s="3959"/>
      <c r="CP17" s="3959"/>
      <c r="CQ17" s="3959"/>
      <c r="CR17" s="3959"/>
      <c r="CS17" s="3959"/>
      <c r="CT17" s="3959"/>
      <c r="CU17" s="3959"/>
      <c r="CV17" s="3959"/>
      <c r="CW17" s="3959"/>
      <c r="CX17" s="3959"/>
      <c r="CY17" s="3959"/>
      <c r="CZ17" s="3959"/>
      <c r="DA17" s="3959"/>
      <c r="DB17" s="3959"/>
      <c r="DC17" s="3959"/>
      <c r="DD17" s="3959"/>
      <c r="DE17" s="3959"/>
      <c r="DF17" s="3959"/>
      <c r="DG17" s="3959"/>
      <c r="DH17" s="3959"/>
      <c r="DI17" s="3959"/>
      <c r="DJ17" s="3959"/>
      <c r="DK17" s="3959"/>
      <c r="DL17" s="3959"/>
      <c r="DM17" s="3959"/>
      <c r="DN17" s="3959"/>
      <c r="DO17" s="3959"/>
      <c r="DP17" s="3959"/>
      <c r="DQ17" s="3959"/>
      <c r="DR17" s="3959"/>
      <c r="DS17" s="3959"/>
      <c r="DT17" s="3959"/>
      <c r="DU17" s="3959"/>
      <c r="DV17" s="3959"/>
      <c r="DW17" s="3959"/>
      <c r="DX17" s="3959"/>
      <c r="DY17" s="3959"/>
      <c r="DZ17" s="3959"/>
      <c r="EA17" s="3959"/>
      <c r="EI17" s="1211">
        <v>0</v>
      </c>
    </row>
    <row s="2849" customFormat="1" customHeight="1" ht="22.5" hidden="1">
      <c r="L18" s="1534"/>
      <c r="M18" s="1418"/>
      <c r="N18" s="1418"/>
      <c r="O18" s="1423" t="s">
        <v>531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R18" s="4239"/>
      <c r="AS18" s="4239"/>
      <c r="AT18" s="4239"/>
      <c r="AU18" s="4239"/>
      <c r="AV18" s="4239"/>
      <c r="AW18" s="4239"/>
      <c r="AX18" s="4239"/>
      <c r="AY18" s="4240"/>
      <c r="AZ18" s="4239"/>
      <c r="BA18" s="4240"/>
      <c r="BB18" s="4239"/>
      <c r="BC18" s="4239"/>
      <c r="BD18" s="4239"/>
      <c r="BE18" s="4239"/>
      <c r="BF18" s="4239"/>
      <c r="BG18" s="4239"/>
      <c r="BH18" s="4239"/>
      <c r="BI18" s="4239"/>
      <c r="BJ18" s="4240"/>
      <c r="BK18" s="4239"/>
      <c r="BL18" s="4240"/>
      <c r="BM18" s="4239"/>
      <c r="BN18" s="4239"/>
      <c r="BO18" s="4239"/>
      <c r="BP18" s="4239"/>
      <c r="BQ18" s="4239"/>
      <c r="BR18" s="4239"/>
      <c r="BS18" s="4239"/>
      <c r="BT18" s="4239"/>
      <c r="BU18" s="4240"/>
      <c r="BV18" s="4239"/>
      <c r="BW18" s="4240"/>
      <c r="BX18" s="4239"/>
      <c r="BY18" s="4239"/>
      <c r="BZ18" s="4239"/>
      <c r="CA18" s="4239"/>
      <c r="CB18" s="4239"/>
      <c r="CC18" s="4239"/>
      <c r="CD18" s="4239"/>
      <c r="CE18" s="4239"/>
      <c r="CF18" s="4240"/>
      <c r="CG18" s="4239"/>
      <c r="CH18" s="4240"/>
      <c r="CI18" s="4239"/>
      <c r="CJ18" s="4239"/>
      <c r="CK18" s="4239"/>
      <c r="CL18" s="4239"/>
      <c r="CM18" s="4239"/>
      <c r="CN18" s="4239"/>
      <c r="CO18" s="4239"/>
      <c r="CP18" s="4239"/>
      <c r="CQ18" s="4240"/>
      <c r="CR18" s="4239"/>
      <c r="CS18" s="4240"/>
      <c r="CT18" s="4239"/>
      <c r="CU18" s="4239"/>
      <c r="CV18" s="4239"/>
      <c r="CW18" s="4239"/>
      <c r="CX18" s="4239"/>
      <c r="CY18" s="4239"/>
      <c r="CZ18" s="4239"/>
      <c r="DA18" s="4239"/>
      <c r="DB18" s="4240"/>
      <c r="DC18" s="4239"/>
      <c r="DD18" s="4240"/>
      <c r="DE18" s="4239"/>
      <c r="DF18" s="4239"/>
      <c r="DG18" s="4239"/>
      <c r="DH18" s="4239"/>
      <c r="DI18" s="4239"/>
      <c r="DJ18" s="4239"/>
      <c r="DK18" s="4239"/>
      <c r="DL18" s="4239"/>
      <c r="DM18" s="4240"/>
      <c r="DN18" s="4239"/>
      <c r="DO18" s="4240"/>
      <c r="DP18" s="4239"/>
      <c r="DQ18" s="4239"/>
      <c r="DR18" s="4239"/>
      <c r="DS18" s="4239"/>
      <c r="DT18" s="4239"/>
      <c r="DU18" s="4239"/>
      <c r="DV18" s="4239"/>
      <c r="DW18" s="4239"/>
      <c r="DX18" s="4240"/>
      <c r="DY18" s="4239"/>
      <c r="DZ18" s="4240"/>
      <c r="EA18" s="4239"/>
      <c r="ED18" s="567"/>
      <c r="EE18" s="567"/>
      <c r="EF18" s="567"/>
      <c r="EG18" s="567"/>
      <c r="EH18" s="567"/>
      <c r="EI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R19" s="4239"/>
      <c r="AS19" s="4239"/>
      <c r="AT19" s="4239"/>
      <c r="AU19" s="4239"/>
      <c r="AV19" s="4239"/>
      <c r="AW19" s="4239"/>
      <c r="AX19" s="4239"/>
      <c r="AY19" s="4239"/>
      <c r="AZ19" s="4239"/>
      <c r="BA19" s="4239"/>
      <c r="BB19" s="4239"/>
      <c r="BC19" s="4239"/>
      <c r="BD19" s="4239"/>
      <c r="BE19" s="4239"/>
      <c r="BF19" s="4239"/>
      <c r="BG19" s="4239"/>
      <c r="BH19" s="4239"/>
      <c r="BI19" s="4239"/>
      <c r="BJ19" s="4239"/>
      <c r="BK19" s="4239"/>
      <c r="BL19" s="4239"/>
      <c r="BM19" s="4239"/>
      <c r="BN19" s="4239"/>
      <c r="BO19" s="4239"/>
      <c r="BP19" s="4239"/>
      <c r="BQ19" s="4239"/>
      <c r="BR19" s="4239"/>
      <c r="BS19" s="4239"/>
      <c r="BT19" s="4239"/>
      <c r="BU19" s="4239"/>
      <c r="BV19" s="4239"/>
      <c r="BW19" s="4239"/>
      <c r="BX19" s="4239"/>
      <c r="BY19" s="4239"/>
      <c r="BZ19" s="4239"/>
      <c r="CA19" s="4239"/>
      <c r="CB19" s="4239"/>
      <c r="CC19" s="4239"/>
      <c r="CD19" s="4239"/>
      <c r="CE19" s="4239"/>
      <c r="CF19" s="4239"/>
      <c r="CG19" s="4239"/>
      <c r="CH19" s="4239"/>
      <c r="CI19" s="4239"/>
      <c r="CJ19" s="4239"/>
      <c r="CK19" s="4239"/>
      <c r="CL19" s="4239"/>
      <c r="CM19" s="4239"/>
      <c r="CN19" s="4239"/>
      <c r="CO19" s="4239"/>
      <c r="CP19" s="4239"/>
      <c r="CQ19" s="4239"/>
      <c r="CR19" s="4239"/>
      <c r="CS19" s="4239"/>
      <c r="CT19" s="4239"/>
      <c r="CU19" s="4239"/>
      <c r="CV19" s="4239"/>
      <c r="CW19" s="4239"/>
      <c r="CX19" s="4239"/>
      <c r="CY19" s="4239"/>
      <c r="CZ19" s="4239"/>
      <c r="DA19" s="4239"/>
      <c r="DB19" s="4239"/>
      <c r="DC19" s="4239"/>
      <c r="DD19" s="4239"/>
      <c r="DE19" s="4239"/>
      <c r="DF19" s="4239"/>
      <c r="DG19" s="4239"/>
      <c r="DH19" s="4239"/>
      <c r="DI19" s="4239"/>
      <c r="DJ19" s="4239"/>
      <c r="DK19" s="4239"/>
      <c r="DL19" s="4239"/>
      <c r="DM19" s="4239"/>
      <c r="DN19" s="4239"/>
      <c r="DO19" s="4239"/>
      <c r="DP19" s="4239"/>
      <c r="DQ19" s="4239"/>
      <c r="DR19" s="4239"/>
      <c r="DS19" s="4239"/>
      <c r="DT19" s="4239"/>
      <c r="DU19" s="4239"/>
      <c r="DV19" s="4239"/>
      <c r="DW19" s="4239"/>
      <c r="DX19" s="4239"/>
      <c r="DY19" s="4239"/>
      <c r="DZ19" s="4239"/>
      <c r="EA19" s="4239"/>
      <c r="ED19" s="567"/>
      <c r="EE19" s="567"/>
      <c r="EF19" s="567"/>
      <c r="EG19" s="567"/>
      <c r="EH19" s="567"/>
      <c r="EI19" s="1216">
        <v>0</v>
      </c>
    </row>
    <row s="2849" customFormat="1" customHeight="1" ht="12" hidden="1">
      <c r="L20" s="1534"/>
      <c r="M20" s="1418"/>
      <c r="N20" s="1418"/>
      <c r="O20" s="1420" t="s">
        <v>532</v>
      </c>
      <c r="P20" s="1418"/>
      <c r="Q20" s="1498"/>
      <c r="R20" s="1498"/>
      <c r="S20" s="785"/>
      <c r="T20" s="1216" t="s">
        <v>533</v>
      </c>
      <c r="W20" s="1422"/>
      <c r="X20" s="1422"/>
      <c r="Y20" s="1422"/>
      <c r="Z20" s="1422"/>
      <c r="AA20" s="1422"/>
      <c r="AB20" s="1422"/>
      <c r="AD20" s="242" t="s">
        <v>534</v>
      </c>
      <c r="AF20" s="242" t="s">
        <v>535</v>
      </c>
      <c r="AG20" s="1216" t="s">
        <v>533</v>
      </c>
      <c r="AH20" s="1422"/>
      <c r="AI20" s="1422"/>
      <c r="AJ20" s="1422"/>
      <c r="AK20" s="1422"/>
      <c r="AL20" s="1422"/>
      <c r="AO20" s="242" t="s">
        <v>536</v>
      </c>
      <c r="AQ20" s="242" t="s">
        <v>535</v>
      </c>
      <c r="AR20" s="4239"/>
      <c r="AS20" s="4239"/>
      <c r="AT20" s="4239"/>
      <c r="AU20" s="4239"/>
      <c r="AV20" s="4239"/>
      <c r="AW20" s="4239"/>
      <c r="AX20" s="4239"/>
      <c r="AY20" s="4239"/>
      <c r="AZ20" s="4241" t="s">
        <v>534</v>
      </c>
      <c r="BA20" s="4239"/>
      <c r="BB20" s="4241" t="s">
        <v>535</v>
      </c>
      <c r="BC20" s="4239"/>
      <c r="BD20" s="4239"/>
      <c r="BE20" s="4239"/>
      <c r="BF20" s="4239"/>
      <c r="BG20" s="4239"/>
      <c r="BH20" s="4239"/>
      <c r="BI20" s="4239"/>
      <c r="BJ20" s="4239"/>
      <c r="BK20" s="4241" t="s">
        <v>534</v>
      </c>
      <c r="BL20" s="4239"/>
      <c r="BM20" s="4241" t="s">
        <v>535</v>
      </c>
      <c r="BN20" s="4239"/>
      <c r="BO20" s="4239"/>
      <c r="BP20" s="4239"/>
      <c r="BQ20" s="4239"/>
      <c r="BR20" s="4239"/>
      <c r="BS20" s="4239"/>
      <c r="BT20" s="4239"/>
      <c r="BU20" s="4239"/>
      <c r="BV20" s="4241" t="s">
        <v>534</v>
      </c>
      <c r="BW20" s="4239"/>
      <c r="BX20" s="4241" t="s">
        <v>535</v>
      </c>
      <c r="BY20" s="4239"/>
      <c r="BZ20" s="4239"/>
      <c r="CA20" s="4239"/>
      <c r="CB20" s="4239"/>
      <c r="CC20" s="4239"/>
      <c r="CD20" s="4239"/>
      <c r="CE20" s="4239"/>
      <c r="CF20" s="4239"/>
      <c r="CG20" s="4241" t="s">
        <v>534</v>
      </c>
      <c r="CH20" s="4239"/>
      <c r="CI20" s="4241" t="s">
        <v>535</v>
      </c>
      <c r="CJ20" s="4239"/>
      <c r="CK20" s="4239"/>
      <c r="CL20" s="4239"/>
      <c r="CM20" s="4239"/>
      <c r="CN20" s="4239"/>
      <c r="CO20" s="4239"/>
      <c r="CP20" s="4239"/>
      <c r="CQ20" s="4239"/>
      <c r="CR20" s="4241" t="s">
        <v>534</v>
      </c>
      <c r="CS20" s="4239"/>
      <c r="CT20" s="4241" t="s">
        <v>535</v>
      </c>
      <c r="CU20" s="4239"/>
      <c r="CV20" s="4239"/>
      <c r="CW20" s="4239"/>
      <c r="CX20" s="4239"/>
      <c r="CY20" s="4239"/>
      <c r="CZ20" s="4239"/>
      <c r="DA20" s="4239"/>
      <c r="DB20" s="4239"/>
      <c r="DC20" s="4241" t="s">
        <v>534</v>
      </c>
      <c r="DD20" s="4239"/>
      <c r="DE20" s="4241" t="s">
        <v>535</v>
      </c>
      <c r="DF20" s="4239"/>
      <c r="DG20" s="4239"/>
      <c r="DH20" s="4239"/>
      <c r="DI20" s="4239"/>
      <c r="DJ20" s="4239"/>
      <c r="DK20" s="4239"/>
      <c r="DL20" s="4239"/>
      <c r="DM20" s="4239"/>
      <c r="DN20" s="4241" t="s">
        <v>534</v>
      </c>
      <c r="DO20" s="4239"/>
      <c r="DP20" s="4241" t="s">
        <v>535</v>
      </c>
      <c r="DQ20" s="4239"/>
      <c r="DR20" s="4239"/>
      <c r="DS20" s="4239"/>
      <c r="DT20" s="4239"/>
      <c r="DU20" s="4239"/>
      <c r="DV20" s="4239"/>
      <c r="DW20" s="4239"/>
      <c r="DX20" s="4239"/>
      <c r="DY20" s="4241" t="s">
        <v>534</v>
      </c>
      <c r="DZ20" s="4239"/>
      <c r="EA20" s="4241" t="s">
        <v>535</v>
      </c>
      <c r="EI20" s="1216">
        <v>0</v>
      </c>
    </row>
    <row customHeight="1" ht="14.25" hidden="1">
      <c r="O21" s="1420"/>
      <c r="AR21" s="3959"/>
      <c r="AS21" s="3959"/>
      <c r="AT21" s="3959"/>
      <c r="AU21" s="3959"/>
      <c r="AV21" s="3959"/>
      <c r="AW21" s="3959"/>
      <c r="AX21" s="3959"/>
      <c r="AY21" s="3959"/>
      <c r="AZ21" s="3959"/>
      <c r="BA21" s="3959"/>
      <c r="BB21" s="3959"/>
      <c r="BC21" s="3959"/>
      <c r="BD21" s="3959"/>
      <c r="BE21" s="3959"/>
      <c r="BF21" s="3959"/>
      <c r="BG21" s="3959"/>
      <c r="BH21" s="3959"/>
      <c r="BI21" s="3959"/>
      <c r="BJ21" s="3959"/>
      <c r="BK21" s="3959"/>
      <c r="BL21" s="3959"/>
      <c r="BM21" s="3959"/>
      <c r="BN21" s="3959"/>
      <c r="BO21" s="3959"/>
      <c r="BP21" s="3959"/>
      <c r="BQ21" s="3959"/>
      <c r="BR21" s="3959"/>
      <c r="BS21" s="3959"/>
      <c r="BT21" s="3959"/>
      <c r="BU21" s="3959"/>
      <c r="BV21" s="3959"/>
      <c r="BW21" s="3959"/>
      <c r="BX21" s="3959"/>
      <c r="BY21" s="3959"/>
      <c r="BZ21" s="3959"/>
      <c r="CA21" s="3959"/>
      <c r="CB21" s="3959"/>
      <c r="CC21" s="3959"/>
      <c r="CD21" s="3959"/>
      <c r="CE21" s="3959"/>
      <c r="CF21" s="3959"/>
      <c r="CG21" s="3959"/>
      <c r="CH21" s="3959"/>
      <c r="CI21" s="3959"/>
      <c r="CJ21" s="3959"/>
      <c r="CK21" s="3959"/>
      <c r="CL21" s="3959"/>
      <c r="CM21" s="3959"/>
      <c r="CN21" s="3959"/>
      <c r="CO21" s="3959"/>
      <c r="CP21" s="3959"/>
      <c r="CQ21" s="3959"/>
      <c r="CR21" s="3959"/>
      <c r="CS21" s="3959"/>
      <c r="CT21" s="3959"/>
      <c r="CU21" s="3959"/>
      <c r="CV21" s="3959"/>
      <c r="CW21" s="3959"/>
      <c r="CX21" s="3959"/>
      <c r="CY21" s="3959"/>
      <c r="CZ21" s="3959"/>
      <c r="DA21" s="3959"/>
      <c r="DB21" s="3959"/>
      <c r="DC21" s="3959"/>
      <c r="DD21" s="3959"/>
      <c r="DE21" s="3959"/>
      <c r="DF21" s="3959"/>
      <c r="DG21" s="3959"/>
      <c r="DH21" s="3959"/>
      <c r="DI21" s="3959"/>
      <c r="DJ21" s="3959"/>
      <c r="DK21" s="3959"/>
      <c r="DL21" s="3959"/>
      <c r="DM21" s="3959"/>
      <c r="DN21" s="3959"/>
      <c r="DO21" s="3959"/>
      <c r="DP21" s="3959"/>
      <c r="DQ21" s="3959"/>
      <c r="DR21" s="3959"/>
      <c r="DS21" s="3959"/>
      <c r="DT21" s="3959"/>
      <c r="DU21" s="3959"/>
      <c r="DV21" s="3959"/>
      <c r="DW21" s="3959"/>
      <c r="DX21" s="3959"/>
      <c r="DY21" s="3959"/>
      <c r="DZ21" s="3959"/>
      <c r="EA21" s="3959"/>
      <c r="EI21" s="1211">
        <v>0</v>
      </c>
    </row>
    <row customHeight="1" ht="14.25" hidden="1">
      <c r="O22" s="1420"/>
      <c r="AR22" s="3959"/>
      <c r="AS22" s="3959"/>
      <c r="AT22" s="3959"/>
      <c r="AU22" s="3959"/>
      <c r="AV22" s="3959"/>
      <c r="AW22" s="3959"/>
      <c r="AX22" s="3959"/>
      <c r="AY22" s="3959"/>
      <c r="AZ22" s="3959"/>
      <c r="BA22" s="3959"/>
      <c r="BB22" s="3959"/>
      <c r="BC22" s="3959"/>
      <c r="BD22" s="3959"/>
      <c r="BE22" s="3959"/>
      <c r="BF22" s="3959"/>
      <c r="BG22" s="3959"/>
      <c r="BH22" s="3959"/>
      <c r="BI22" s="3959"/>
      <c r="BJ22" s="3959"/>
      <c r="BK22" s="3959"/>
      <c r="BL22" s="3959"/>
      <c r="BM22" s="3959"/>
      <c r="BN22" s="3959"/>
      <c r="BO22" s="3959"/>
      <c r="BP22" s="3959"/>
      <c r="BQ22" s="3959"/>
      <c r="BR22" s="3959"/>
      <c r="BS22" s="3959"/>
      <c r="BT22" s="3959"/>
      <c r="BU22" s="3959"/>
      <c r="BV22" s="3959"/>
      <c r="BW22" s="3959"/>
      <c r="BX22" s="3959"/>
      <c r="BY22" s="3959"/>
      <c r="BZ22" s="3959"/>
      <c r="CA22" s="3959"/>
      <c r="CB22" s="3959"/>
      <c r="CC22" s="3959"/>
      <c r="CD22" s="3959"/>
      <c r="CE22" s="3959"/>
      <c r="CF22" s="3959"/>
      <c r="CG22" s="3959"/>
      <c r="CH22" s="3959"/>
      <c r="CI22" s="3959"/>
      <c r="CJ22" s="3959"/>
      <c r="CK22" s="3959"/>
      <c r="CL22" s="3959"/>
      <c r="CM22" s="3959"/>
      <c r="CN22" s="3959"/>
      <c r="CO22" s="3959"/>
      <c r="CP22" s="3959"/>
      <c r="CQ22" s="3959"/>
      <c r="CR22" s="3959"/>
      <c r="CS22" s="3959"/>
      <c r="CT22" s="3959"/>
      <c r="CU22" s="3959"/>
      <c r="CV22" s="3959"/>
      <c r="CW22" s="3959"/>
      <c r="CX22" s="3959"/>
      <c r="CY22" s="3959"/>
      <c r="CZ22" s="3959"/>
      <c r="DA22" s="3959"/>
      <c r="DB22" s="3959"/>
      <c r="DC22" s="3959"/>
      <c r="DD22" s="3959"/>
      <c r="DE22" s="3959"/>
      <c r="DF22" s="3959"/>
      <c r="DG22" s="3959"/>
      <c r="DH22" s="3959"/>
      <c r="DI22" s="3959"/>
      <c r="DJ22" s="3959"/>
      <c r="DK22" s="3959"/>
      <c r="DL22" s="3959"/>
      <c r="DM22" s="3959"/>
      <c r="DN22" s="3959"/>
      <c r="DO22" s="3959"/>
      <c r="DP22" s="3959"/>
      <c r="DQ22" s="3959"/>
      <c r="DR22" s="3959"/>
      <c r="DS22" s="3959"/>
      <c r="DT22" s="3959"/>
      <c r="DU22" s="3959"/>
      <c r="DV22" s="3959"/>
      <c r="DW22" s="3959"/>
      <c r="DX22" s="3959"/>
      <c r="DY22" s="3959"/>
      <c r="DZ22" s="3959"/>
      <c r="EA22" s="3959"/>
      <c r="EI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R23" s="3959"/>
      <c r="AS23" s="3959"/>
      <c r="AT23" s="3959"/>
      <c r="AU23" s="3959"/>
      <c r="AV23" s="3959"/>
      <c r="AW23" s="3959"/>
      <c r="AX23" s="3959"/>
      <c r="AY23" s="3959"/>
      <c r="AZ23" s="3959"/>
      <c r="BA23" s="3959"/>
      <c r="BB23" s="3959"/>
      <c r="BC23" s="3959"/>
      <c r="BD23" s="3959"/>
      <c r="BE23" s="3959"/>
      <c r="BF23" s="3959"/>
      <c r="BG23" s="3959"/>
      <c r="BH23" s="3959"/>
      <c r="BI23" s="3959"/>
      <c r="BJ23" s="3959"/>
      <c r="BK23" s="3959"/>
      <c r="BL23" s="3959"/>
      <c r="BM23" s="3959"/>
      <c r="BN23" s="3959"/>
      <c r="BO23" s="3959"/>
      <c r="BP23" s="3959"/>
      <c r="BQ23" s="3959"/>
      <c r="BR23" s="3959"/>
      <c r="BS23" s="3959"/>
      <c r="BT23" s="3959"/>
      <c r="BU23" s="3959"/>
      <c r="BV23" s="3959"/>
      <c r="BW23" s="3959"/>
      <c r="BX23" s="3959"/>
      <c r="BY23" s="3959"/>
      <c r="BZ23" s="3959"/>
      <c r="CA23" s="3959"/>
      <c r="CB23" s="3959"/>
      <c r="CC23" s="3959"/>
      <c r="CD23" s="3959"/>
      <c r="CE23" s="3959"/>
      <c r="CF23" s="3959"/>
      <c r="CG23" s="3959"/>
      <c r="CH23" s="3959"/>
      <c r="CI23" s="3959"/>
      <c r="CJ23" s="3959"/>
      <c r="CK23" s="3959"/>
      <c r="CL23" s="3959"/>
      <c r="CM23" s="3959"/>
      <c r="CN23" s="3959"/>
      <c r="CO23" s="3959"/>
      <c r="CP23" s="3959"/>
      <c r="CQ23" s="3959"/>
      <c r="CR23" s="3959"/>
      <c r="CS23" s="3959"/>
      <c r="CT23" s="3959"/>
      <c r="CU23" s="3959"/>
      <c r="CV23" s="3959"/>
      <c r="CW23" s="3959"/>
      <c r="CX23" s="3959"/>
      <c r="CY23" s="3959"/>
      <c r="CZ23" s="3959"/>
      <c r="DA23" s="3959"/>
      <c r="DB23" s="3959"/>
      <c r="DC23" s="3959"/>
      <c r="DD23" s="3959"/>
      <c r="DE23" s="3959"/>
      <c r="DF23" s="3959"/>
      <c r="DG23" s="3959"/>
      <c r="DH23" s="3959"/>
      <c r="DI23" s="3959"/>
      <c r="DJ23" s="3959"/>
      <c r="DK23" s="3959"/>
      <c r="DL23" s="3959"/>
      <c r="DM23" s="3959"/>
      <c r="DN23" s="3959"/>
      <c r="DO23" s="3959"/>
      <c r="DP23" s="3959"/>
      <c r="DQ23" s="3959"/>
      <c r="DR23" s="3959"/>
      <c r="DS23" s="3959"/>
      <c r="DT23" s="3959"/>
      <c r="DU23" s="3959"/>
      <c r="DV23" s="3959"/>
      <c r="DW23" s="3959"/>
      <c r="DX23" s="3959"/>
      <c r="DY23" s="3959"/>
      <c r="DZ23" s="3959"/>
      <c r="EA23" s="3959"/>
      <c r="EI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R24" s="4242"/>
      <c r="AS24" s="4242"/>
      <c r="AT24" s="4242"/>
      <c r="AU24" s="4242"/>
      <c r="AV24" s="4242"/>
      <c r="AW24" s="4242"/>
      <c r="AX24" s="4242"/>
      <c r="AY24" s="4242"/>
      <c r="AZ24" s="4242"/>
      <c r="BA24" s="4242"/>
      <c r="BB24" s="4242"/>
      <c r="BC24" s="4242"/>
      <c r="BD24" s="4242"/>
      <c r="BE24" s="4242"/>
      <c r="BF24" s="4242"/>
      <c r="BG24" s="4242"/>
      <c r="BH24" s="4242"/>
      <c r="BI24" s="4242"/>
      <c r="BJ24" s="4242"/>
      <c r="BK24" s="4242"/>
      <c r="BL24" s="4242"/>
      <c r="BM24" s="4242"/>
      <c r="BN24" s="4242"/>
      <c r="BO24" s="4242"/>
      <c r="BP24" s="4242"/>
      <c r="BQ24" s="4242"/>
      <c r="BR24" s="4242"/>
      <c r="BS24" s="4242"/>
      <c r="BT24" s="4242"/>
      <c r="BU24" s="4242"/>
      <c r="BV24" s="4242"/>
      <c r="BW24" s="4242"/>
      <c r="BX24" s="4242"/>
      <c r="BY24" s="4242"/>
      <c r="BZ24" s="4242"/>
      <c r="CA24" s="4242"/>
      <c r="CB24" s="4242"/>
      <c r="CC24" s="4242"/>
      <c r="CD24" s="4242"/>
      <c r="CE24" s="4242"/>
      <c r="CF24" s="4242"/>
      <c r="CG24" s="4242"/>
      <c r="CH24" s="4242"/>
      <c r="CI24" s="4242"/>
      <c r="CJ24" s="4242"/>
      <c r="CK24" s="4242"/>
      <c r="CL24" s="4242"/>
      <c r="CM24" s="4242"/>
      <c r="CN24" s="4242"/>
      <c r="CO24" s="4242"/>
      <c r="CP24" s="4242"/>
      <c r="CQ24" s="4242"/>
      <c r="CR24" s="4242"/>
      <c r="CS24" s="4242"/>
      <c r="CT24" s="4242"/>
      <c r="CU24" s="4242"/>
      <c r="CV24" s="4242"/>
      <c r="CW24" s="4242"/>
      <c r="CX24" s="4242"/>
      <c r="CY24" s="4242"/>
      <c r="CZ24" s="4242"/>
      <c r="DA24" s="4242"/>
      <c r="DB24" s="4242"/>
      <c r="DC24" s="4242"/>
      <c r="DD24" s="4242"/>
      <c r="DE24" s="4242"/>
      <c r="DF24" s="4242"/>
      <c r="DG24" s="4242"/>
      <c r="DH24" s="4242"/>
      <c r="DI24" s="4242"/>
      <c r="DJ24" s="4242"/>
      <c r="DK24" s="4242"/>
      <c r="DL24" s="4242"/>
      <c r="DM24" s="4242"/>
      <c r="DN24" s="4242"/>
      <c r="DO24" s="4242"/>
      <c r="DP24" s="4242"/>
      <c r="DQ24" s="4242"/>
      <c r="DR24" s="4242"/>
      <c r="DS24" s="4242"/>
      <c r="DT24" s="4242"/>
      <c r="DU24" s="4242"/>
      <c r="DV24" s="4242"/>
      <c r="DW24" s="4242"/>
      <c r="DX24" s="4242"/>
      <c r="DY24" s="4242"/>
      <c r="DZ24" s="4242"/>
      <c r="EA24" s="4242"/>
      <c r="EI24" s="1211">
        <v>25</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R25" s="4243"/>
      <c r="AS25" s="4243"/>
      <c r="AT25" s="4243"/>
      <c r="AU25" s="4243"/>
      <c r="AV25" s="4243"/>
      <c r="AW25" s="4243"/>
      <c r="AX25" s="4243"/>
      <c r="AY25" s="4243"/>
      <c r="AZ25" s="4243"/>
      <c r="BA25" s="4243"/>
      <c r="BB25" s="4243"/>
      <c r="BC25" s="4243"/>
      <c r="BD25" s="4243"/>
      <c r="BE25" s="4243"/>
      <c r="BF25" s="4243"/>
      <c r="BG25" s="4243"/>
      <c r="BH25" s="4243"/>
      <c r="BI25" s="4243"/>
      <c r="BJ25" s="4243"/>
      <c r="BK25" s="4243"/>
      <c r="BL25" s="4243"/>
      <c r="BM25" s="4243"/>
      <c r="BN25" s="4243"/>
      <c r="BO25" s="4243"/>
      <c r="BP25" s="4243"/>
      <c r="BQ25" s="4243"/>
      <c r="BR25" s="4243"/>
      <c r="BS25" s="4243"/>
      <c r="BT25" s="4243"/>
      <c r="BU25" s="4243"/>
      <c r="BV25" s="4243"/>
      <c r="BW25" s="4243"/>
      <c r="BX25" s="4243"/>
      <c r="BY25" s="4243"/>
      <c r="BZ25" s="4243"/>
      <c r="CA25" s="4243"/>
      <c r="CB25" s="4243"/>
      <c r="CC25" s="4243"/>
      <c r="CD25" s="4243"/>
      <c r="CE25" s="4243"/>
      <c r="CF25" s="4243"/>
      <c r="CG25" s="4243"/>
      <c r="CH25" s="4243"/>
      <c r="CI25" s="4243"/>
      <c r="CJ25" s="4243"/>
      <c r="CK25" s="4243"/>
      <c r="CL25" s="4243"/>
      <c r="CM25" s="4243"/>
      <c r="CN25" s="4243"/>
      <c r="CO25" s="4243"/>
      <c r="CP25" s="4243"/>
      <c r="CQ25" s="4243"/>
      <c r="CR25" s="4243"/>
      <c r="CS25" s="4243"/>
      <c r="CT25" s="4243"/>
      <c r="CU25" s="4243"/>
      <c r="CV25" s="4243"/>
      <c r="CW25" s="4243"/>
      <c r="CX25" s="4243"/>
      <c r="CY25" s="4243"/>
      <c r="CZ25" s="4243"/>
      <c r="DA25" s="4243"/>
      <c r="DB25" s="4243"/>
      <c r="DC25" s="4243"/>
      <c r="DD25" s="4243"/>
      <c r="DE25" s="4243"/>
      <c r="DF25" s="4243"/>
      <c r="DG25" s="4243"/>
      <c r="DH25" s="4243"/>
      <c r="DI25" s="4243"/>
      <c r="DJ25" s="4243"/>
      <c r="DK25" s="4243"/>
      <c r="DL25" s="4243"/>
      <c r="DM25" s="4243"/>
      <c r="DN25" s="4243"/>
      <c r="DO25" s="4243"/>
      <c r="DP25" s="4243"/>
      <c r="DQ25" s="4243"/>
      <c r="DR25" s="4243"/>
      <c r="DS25" s="4243"/>
      <c r="DT25" s="4243"/>
      <c r="DU25" s="4243"/>
      <c r="DV25" s="4243"/>
      <c r="DW25" s="4243"/>
      <c r="DX25" s="4243"/>
      <c r="DY25" s="4243"/>
      <c r="DZ25" s="4243"/>
      <c r="EA25" s="4243"/>
      <c r="EI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4244"/>
      <c r="AS26" s="4244"/>
      <c r="AT26" s="4244"/>
      <c r="AU26" s="4244"/>
      <c r="AV26" s="4244"/>
      <c r="AW26" s="4244"/>
      <c r="AX26" s="4244"/>
      <c r="AY26" s="4244"/>
      <c r="AZ26" s="4244"/>
      <c r="BA26" s="4244"/>
      <c r="BB26" s="4244"/>
      <c r="BC26" s="4244"/>
      <c r="BD26" s="4244"/>
      <c r="BE26" s="4244"/>
      <c r="BF26" s="4244"/>
      <c r="BG26" s="4244"/>
      <c r="BH26" s="4244"/>
      <c r="BI26" s="4244"/>
      <c r="BJ26" s="4244"/>
      <c r="BK26" s="4244"/>
      <c r="BL26" s="4244"/>
      <c r="BM26" s="4244"/>
      <c r="BN26" s="4244"/>
      <c r="BO26" s="4244"/>
      <c r="BP26" s="4244"/>
      <c r="BQ26" s="4244"/>
      <c r="BR26" s="4244"/>
      <c r="BS26" s="4244"/>
      <c r="BT26" s="4244"/>
      <c r="BU26" s="4244"/>
      <c r="BV26" s="4244"/>
      <c r="BW26" s="4244"/>
      <c r="BX26" s="4244"/>
      <c r="BY26" s="4244"/>
      <c r="BZ26" s="4244"/>
      <c r="CA26" s="4244"/>
      <c r="CB26" s="4244"/>
      <c r="CC26" s="4244"/>
      <c r="CD26" s="4244"/>
      <c r="CE26" s="4244"/>
      <c r="CF26" s="4244"/>
      <c r="CG26" s="4244"/>
      <c r="CH26" s="4244"/>
      <c r="CI26" s="4244"/>
      <c r="CJ26" s="4244"/>
      <c r="CK26" s="4244"/>
      <c r="CL26" s="4244"/>
      <c r="CM26" s="4244"/>
      <c r="CN26" s="4244"/>
      <c r="CO26" s="4244"/>
      <c r="CP26" s="4244"/>
      <c r="CQ26" s="4244"/>
      <c r="CR26" s="4244"/>
      <c r="CS26" s="4244"/>
      <c r="CT26" s="4244"/>
      <c r="CU26" s="4244"/>
      <c r="CV26" s="4244"/>
      <c r="CW26" s="4244"/>
      <c r="CX26" s="4244"/>
      <c r="CY26" s="4244"/>
      <c r="CZ26" s="4244"/>
      <c r="DA26" s="4244"/>
      <c r="DB26" s="4244"/>
      <c r="DC26" s="4244"/>
      <c r="DD26" s="4244"/>
      <c r="DE26" s="4244"/>
      <c r="DF26" s="4244"/>
      <c r="DG26" s="4244"/>
      <c r="DH26" s="4244"/>
      <c r="DI26" s="4244"/>
      <c r="DJ26" s="4244"/>
      <c r="DK26" s="4244"/>
      <c r="DL26" s="4244"/>
      <c r="DM26" s="4244"/>
      <c r="DN26" s="4244"/>
      <c r="DO26" s="4244"/>
      <c r="DP26" s="4244"/>
      <c r="DQ26" s="4244"/>
      <c r="DR26" s="4244"/>
      <c r="DS26" s="4244"/>
      <c r="DT26" s="4244"/>
      <c r="DU26" s="4244"/>
      <c r="DV26" s="4244"/>
      <c r="DW26" s="4244"/>
      <c r="DX26" s="4244"/>
      <c r="DY26" s="4244"/>
      <c r="DZ26" s="4244"/>
      <c r="EA26" s="4244"/>
      <c r="EB26" s="565"/>
      <c r="EI26" s="1211">
        <v>0</v>
      </c>
    </row>
    <row s="298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2307"/>
      <c r="AC27" s="2307"/>
      <c r="AD27" s="2307"/>
      <c r="AE27" s="2307"/>
      <c r="AF27" s="382"/>
      <c r="AG27" s="2307" t="str">
        <f>IF(TITLE_NAME_OR_PR_CHANGE="",IF(TITLE_NAME_OR_PR="","",TITLE_NAME_OR_PR),TITLE_NAME_OR_PR_CHANGE)</f>
        <v>Агенство по тарифам Приморского края</v>
      </c>
      <c r="AH27" s="2307"/>
      <c r="AI27" s="2307"/>
      <c r="AJ27" s="2307"/>
      <c r="AK27" s="2307"/>
      <c r="AL27" s="2307"/>
      <c r="AM27" s="2307"/>
      <c r="AN27" s="2307"/>
      <c r="AO27" s="2307"/>
      <c r="AP27" s="2307"/>
      <c r="AQ27" s="382"/>
      <c r="AR27" s="4245" t="str">
        <f>IF(TITLE_NAME_OR_PR_CHANGE="",IF(TITLE_NAME_OR_PR="","",TITLE_NAME_OR_PR),TITLE_NAME_OR_PR_CHANGE)</f>
        <v>Агенство по тарифам Приморского края</v>
      </c>
      <c r="AS27" s="4245"/>
      <c r="AT27" s="4245"/>
      <c r="AU27" s="4245"/>
      <c r="AV27" s="4245"/>
      <c r="AW27" s="4245"/>
      <c r="AX27" s="4245"/>
      <c r="AY27" s="4245"/>
      <c r="AZ27" s="4245"/>
      <c r="BA27" s="4245"/>
      <c r="BB27" s="3959"/>
      <c r="BC27" s="4245" t="str">
        <f>IF(TITLE_NAME_OR_PR_CHANGE="",IF(TITLE_NAME_OR_PR="","",TITLE_NAME_OR_PR),TITLE_NAME_OR_PR_CHANGE)</f>
        <v>Агенство по тарифам Приморского края</v>
      </c>
      <c r="BD27" s="4245"/>
      <c r="BE27" s="4245"/>
      <c r="BF27" s="4245"/>
      <c r="BG27" s="4245"/>
      <c r="BH27" s="4245"/>
      <c r="BI27" s="4245"/>
      <c r="BJ27" s="4245"/>
      <c r="BK27" s="4245"/>
      <c r="BL27" s="4245"/>
      <c r="BM27" s="3959"/>
      <c r="BN27" s="4245" t="str">
        <f>IF(TITLE_NAME_OR_PR_CHANGE="",IF(TITLE_NAME_OR_PR="","",TITLE_NAME_OR_PR),TITLE_NAME_OR_PR_CHANGE)</f>
        <v>Агенство по тарифам Приморского края</v>
      </c>
      <c r="BO27" s="4245"/>
      <c r="BP27" s="4245"/>
      <c r="BQ27" s="4245"/>
      <c r="BR27" s="4245"/>
      <c r="BS27" s="4245"/>
      <c r="BT27" s="4245"/>
      <c r="BU27" s="4245"/>
      <c r="BV27" s="4245"/>
      <c r="BW27" s="4245"/>
      <c r="BX27" s="3959"/>
      <c r="BY27" s="4245" t="str">
        <f>IF(TITLE_NAME_OR_PR_CHANGE="",IF(TITLE_NAME_OR_PR="","",TITLE_NAME_OR_PR),TITLE_NAME_OR_PR_CHANGE)</f>
        <v>Агенство по тарифам Приморского края</v>
      </c>
      <c r="BZ27" s="4245"/>
      <c r="CA27" s="4245"/>
      <c r="CB27" s="4245"/>
      <c r="CC27" s="4245"/>
      <c r="CD27" s="4245"/>
      <c r="CE27" s="4245"/>
      <c r="CF27" s="4245"/>
      <c r="CG27" s="4245"/>
      <c r="CH27" s="4245"/>
      <c r="CI27" s="3959"/>
      <c r="CJ27" s="4245" t="str">
        <f>IF(TITLE_NAME_OR_PR_CHANGE="",IF(TITLE_NAME_OR_PR="","",TITLE_NAME_OR_PR),TITLE_NAME_OR_PR_CHANGE)</f>
        <v>Агенство по тарифам Приморского края</v>
      </c>
      <c r="CK27" s="4245"/>
      <c r="CL27" s="4245"/>
      <c r="CM27" s="4245"/>
      <c r="CN27" s="4245"/>
      <c r="CO27" s="4245"/>
      <c r="CP27" s="4245"/>
      <c r="CQ27" s="4245"/>
      <c r="CR27" s="4245"/>
      <c r="CS27" s="4245"/>
      <c r="CT27" s="3959"/>
      <c r="CU27" s="4245" t="str">
        <f>IF(TITLE_NAME_OR_PR_CHANGE="",IF(TITLE_NAME_OR_PR="","",TITLE_NAME_OR_PR),TITLE_NAME_OR_PR_CHANGE)</f>
        <v>Агенство по тарифам Приморского края</v>
      </c>
      <c r="CV27" s="4245"/>
      <c r="CW27" s="4245"/>
      <c r="CX27" s="4245"/>
      <c r="CY27" s="4245"/>
      <c r="CZ27" s="4245"/>
      <c r="DA27" s="4245"/>
      <c r="DB27" s="4245"/>
      <c r="DC27" s="4245"/>
      <c r="DD27" s="4245"/>
      <c r="DE27" s="3959"/>
      <c r="DF27" s="4245" t="str">
        <f>IF(TITLE_NAME_OR_PR_CHANGE="",IF(TITLE_NAME_OR_PR="","",TITLE_NAME_OR_PR),TITLE_NAME_OR_PR_CHANGE)</f>
        <v>Агенство по тарифам Приморского края</v>
      </c>
      <c r="DG27" s="4245"/>
      <c r="DH27" s="4245"/>
      <c r="DI27" s="4245"/>
      <c r="DJ27" s="4245"/>
      <c r="DK27" s="4245"/>
      <c r="DL27" s="4245"/>
      <c r="DM27" s="4245"/>
      <c r="DN27" s="4245"/>
      <c r="DO27" s="4245"/>
      <c r="DP27" s="3959"/>
      <c r="DQ27" s="4245" t="str">
        <f>IF(TITLE_NAME_OR_PR_CHANGE="",IF(TITLE_NAME_OR_PR="","",TITLE_NAME_OR_PR),TITLE_NAME_OR_PR_CHANGE)</f>
        <v>Агенство по тарифам Приморского края</v>
      </c>
      <c r="DR27" s="4245"/>
      <c r="DS27" s="4245"/>
      <c r="DT27" s="4245"/>
      <c r="DU27" s="4245"/>
      <c r="DV27" s="4245"/>
      <c r="DW27" s="4245"/>
      <c r="DX27" s="4245"/>
      <c r="DY27" s="4245"/>
      <c r="DZ27" s="4245"/>
      <c r="EA27" s="3959"/>
      <c r="EB27" s="382"/>
      <c r="EC27" s="336"/>
      <c r="ED27" s="424"/>
      <c r="EE27" s="424"/>
      <c r="EF27" s="424"/>
      <c r="EG27" s="424"/>
      <c r="EH27" s="424"/>
      <c r="EI27" s="474">
        <v>0</v>
      </c>
    </row>
    <row s="2982" customFormat="1" customHeight="1" ht="18.75">
      <c r="A28" s="1424"/>
      <c r="B28" s="1424"/>
      <c r="C28" s="1424"/>
      <c r="D28" s="1424"/>
      <c r="E28" s="1424"/>
      <c r="F28" s="1424"/>
      <c r="G28" s="1424"/>
      <c r="H28" s="1424"/>
      <c r="I28" s="1424"/>
      <c r="J28" s="1424"/>
      <c r="K28" s="1424"/>
      <c r="L28" s="1425"/>
      <c r="M28" s="1424"/>
      <c r="N28" s="1424"/>
      <c r="O28" s="1424"/>
      <c r="S28" s="2306" t="s">
        <v>537</v>
      </c>
      <c r="T28" s="2306"/>
      <c r="U28" s="1428"/>
      <c r="V28" s="2320" t="str">
        <f>IF(TITLE_DATE_PR_CHANGE="",IF(TITLE_DATE_PR="","",TITLE_DATE_PR),TITLE_DATE_PR_CHANGE)</f>
        <v>45645</v>
      </c>
      <c r="W28" s="2320"/>
      <c r="X28" s="2320"/>
      <c r="Y28" s="2320"/>
      <c r="Z28" s="2320"/>
      <c r="AA28" s="2320"/>
      <c r="AB28" s="2320"/>
      <c r="AC28" s="2320"/>
      <c r="AD28" s="2320"/>
      <c r="AE28" s="2320"/>
      <c r="AF28" s="382"/>
      <c r="AG28" s="2320" t="str">
        <f>IF(TITLE_DATE_PR_CHANGE="",IF(TITLE_DATE_PR="","",TITLE_DATE_PR),TITLE_DATE_PR_CHANGE)</f>
        <v>45645</v>
      </c>
      <c r="AH28" s="2320"/>
      <c r="AI28" s="2320"/>
      <c r="AJ28" s="2320"/>
      <c r="AK28" s="2320"/>
      <c r="AL28" s="2320"/>
      <c r="AM28" s="2320"/>
      <c r="AN28" s="2320"/>
      <c r="AO28" s="2320"/>
      <c r="AP28" s="2320"/>
      <c r="AQ28" s="382"/>
      <c r="AR28" s="4246" t="str">
        <f>IF(TITLE_DATE_PR_CHANGE="",IF(TITLE_DATE_PR="","",TITLE_DATE_PR),TITLE_DATE_PR_CHANGE)</f>
        <v>45645</v>
      </c>
      <c r="AS28" s="4246"/>
      <c r="AT28" s="4246"/>
      <c r="AU28" s="4246"/>
      <c r="AV28" s="4246"/>
      <c r="AW28" s="4246"/>
      <c r="AX28" s="4246"/>
      <c r="AY28" s="4246"/>
      <c r="AZ28" s="4246"/>
      <c r="BA28" s="4246"/>
      <c r="BB28" s="3959"/>
      <c r="BC28" s="4246" t="str">
        <f>IF(TITLE_DATE_PR_CHANGE="",IF(TITLE_DATE_PR="","",TITLE_DATE_PR),TITLE_DATE_PR_CHANGE)</f>
        <v>45645</v>
      </c>
      <c r="BD28" s="4246"/>
      <c r="BE28" s="4246"/>
      <c r="BF28" s="4246"/>
      <c r="BG28" s="4246"/>
      <c r="BH28" s="4246"/>
      <c r="BI28" s="4246"/>
      <c r="BJ28" s="4246"/>
      <c r="BK28" s="4246"/>
      <c r="BL28" s="4246"/>
      <c r="BM28" s="3959"/>
      <c r="BN28" s="4246" t="str">
        <f>IF(TITLE_DATE_PR_CHANGE="",IF(TITLE_DATE_PR="","",TITLE_DATE_PR),TITLE_DATE_PR_CHANGE)</f>
        <v>45645</v>
      </c>
      <c r="BO28" s="4246"/>
      <c r="BP28" s="4246"/>
      <c r="BQ28" s="4246"/>
      <c r="BR28" s="4246"/>
      <c r="BS28" s="4246"/>
      <c r="BT28" s="4246"/>
      <c r="BU28" s="4246"/>
      <c r="BV28" s="4246"/>
      <c r="BW28" s="4246"/>
      <c r="BX28" s="3959"/>
      <c r="BY28" s="4246" t="str">
        <f>IF(TITLE_DATE_PR_CHANGE="",IF(TITLE_DATE_PR="","",TITLE_DATE_PR),TITLE_DATE_PR_CHANGE)</f>
        <v>45645</v>
      </c>
      <c r="BZ28" s="4246"/>
      <c r="CA28" s="4246"/>
      <c r="CB28" s="4246"/>
      <c r="CC28" s="4246"/>
      <c r="CD28" s="4246"/>
      <c r="CE28" s="4246"/>
      <c r="CF28" s="4246"/>
      <c r="CG28" s="4246"/>
      <c r="CH28" s="4246"/>
      <c r="CI28" s="3959"/>
      <c r="CJ28" s="4246" t="str">
        <f>IF(TITLE_DATE_PR_CHANGE="",IF(TITLE_DATE_PR="","",TITLE_DATE_PR),TITLE_DATE_PR_CHANGE)</f>
        <v>45645</v>
      </c>
      <c r="CK28" s="4246"/>
      <c r="CL28" s="4246"/>
      <c r="CM28" s="4246"/>
      <c r="CN28" s="4246"/>
      <c r="CO28" s="4246"/>
      <c r="CP28" s="4246"/>
      <c r="CQ28" s="4246"/>
      <c r="CR28" s="4246"/>
      <c r="CS28" s="4246"/>
      <c r="CT28" s="3959"/>
      <c r="CU28" s="4246" t="str">
        <f>IF(TITLE_DATE_PR_CHANGE="",IF(TITLE_DATE_PR="","",TITLE_DATE_PR),TITLE_DATE_PR_CHANGE)</f>
        <v>45645</v>
      </c>
      <c r="CV28" s="4246"/>
      <c r="CW28" s="4246"/>
      <c r="CX28" s="4246"/>
      <c r="CY28" s="4246"/>
      <c r="CZ28" s="4246"/>
      <c r="DA28" s="4246"/>
      <c r="DB28" s="4246"/>
      <c r="DC28" s="4246"/>
      <c r="DD28" s="4246"/>
      <c r="DE28" s="3959"/>
      <c r="DF28" s="4246" t="str">
        <f>IF(TITLE_DATE_PR_CHANGE="",IF(TITLE_DATE_PR="","",TITLE_DATE_PR),TITLE_DATE_PR_CHANGE)</f>
        <v>45645</v>
      </c>
      <c r="DG28" s="4246"/>
      <c r="DH28" s="4246"/>
      <c r="DI28" s="4246"/>
      <c r="DJ28" s="4246"/>
      <c r="DK28" s="4246"/>
      <c r="DL28" s="4246"/>
      <c r="DM28" s="4246"/>
      <c r="DN28" s="4246"/>
      <c r="DO28" s="4246"/>
      <c r="DP28" s="3959"/>
      <c r="DQ28" s="4246" t="str">
        <f>IF(TITLE_DATE_PR_CHANGE="",IF(TITLE_DATE_PR="","",TITLE_DATE_PR),TITLE_DATE_PR_CHANGE)</f>
        <v>45645</v>
      </c>
      <c r="DR28" s="4246"/>
      <c r="DS28" s="4246"/>
      <c r="DT28" s="4246"/>
      <c r="DU28" s="4246"/>
      <c r="DV28" s="4246"/>
      <c r="DW28" s="4246"/>
      <c r="DX28" s="4246"/>
      <c r="DY28" s="4246"/>
      <c r="DZ28" s="4246"/>
      <c r="EA28" s="3959"/>
      <c r="EB28" s="382"/>
      <c r="EC28" s="336"/>
      <c r="ED28" s="424"/>
      <c r="EE28" s="424"/>
      <c r="EF28" s="424"/>
      <c r="EG28" s="424"/>
      <c r="EH28" s="424"/>
      <c r="EI28" s="474">
        <v>0</v>
      </c>
    </row>
    <row s="2982" customFormat="1" customHeight="1" ht="18.75">
      <c r="A29" s="1424"/>
      <c r="B29" s="1424"/>
      <c r="C29" s="1424"/>
      <c r="D29" s="1424"/>
      <c r="E29" s="1424"/>
      <c r="F29" s="1424"/>
      <c r="G29" s="1424"/>
      <c r="H29" s="1424"/>
      <c r="I29" s="1424"/>
      <c r="J29" s="1424"/>
      <c r="K29" s="1424"/>
      <c r="L29" s="1425"/>
      <c r="M29" s="1424"/>
      <c r="N29" s="1424"/>
      <c r="O29" s="1424"/>
      <c r="S29" s="2306" t="s">
        <v>538</v>
      </c>
      <c r="T29" s="2306"/>
      <c r="U29" s="1428"/>
      <c r="V29" s="2307" t="str">
        <f>IF(TITLE_NUMBER_PR_CHANGE="",IF(TITLE_NUMBER_PR="","",TITLE_NUMBER_PR),TITLE_NUMBER_PR_CHANGE)</f>
        <v>59/4</v>
      </c>
      <c r="W29" s="2307"/>
      <c r="X29" s="2307"/>
      <c r="Y29" s="2307"/>
      <c r="Z29" s="2307"/>
      <c r="AA29" s="2307"/>
      <c r="AB29" s="2307"/>
      <c r="AC29" s="2307"/>
      <c r="AD29" s="2307"/>
      <c r="AE29" s="2307"/>
      <c r="AF29" s="382"/>
      <c r="AG29" s="2307" t="str">
        <f>IF(TITLE_NUMBER_PR_CHANGE="",IF(TITLE_NUMBER_PR="","",TITLE_NUMBER_PR),TITLE_NUMBER_PR_CHANGE)</f>
        <v>59/4</v>
      </c>
      <c r="AH29" s="2307"/>
      <c r="AI29" s="2307"/>
      <c r="AJ29" s="2307"/>
      <c r="AK29" s="2307"/>
      <c r="AL29" s="2307"/>
      <c r="AM29" s="2307"/>
      <c r="AN29" s="2307"/>
      <c r="AO29" s="2307"/>
      <c r="AP29" s="2307"/>
      <c r="AQ29" s="382"/>
      <c r="AR29" s="4245" t="str">
        <f>IF(TITLE_NUMBER_PR_CHANGE="",IF(TITLE_NUMBER_PR="","",TITLE_NUMBER_PR),TITLE_NUMBER_PR_CHANGE)</f>
        <v>59/4</v>
      </c>
      <c r="AS29" s="4245"/>
      <c r="AT29" s="4245"/>
      <c r="AU29" s="4245"/>
      <c r="AV29" s="4245"/>
      <c r="AW29" s="4245"/>
      <c r="AX29" s="4245"/>
      <c r="AY29" s="4245"/>
      <c r="AZ29" s="4245"/>
      <c r="BA29" s="4245"/>
      <c r="BB29" s="3959"/>
      <c r="BC29" s="4245" t="str">
        <f>IF(TITLE_NUMBER_PR_CHANGE="",IF(TITLE_NUMBER_PR="","",TITLE_NUMBER_PR),TITLE_NUMBER_PR_CHANGE)</f>
        <v>59/4</v>
      </c>
      <c r="BD29" s="4245"/>
      <c r="BE29" s="4245"/>
      <c r="BF29" s="4245"/>
      <c r="BG29" s="4245"/>
      <c r="BH29" s="4245"/>
      <c r="BI29" s="4245"/>
      <c r="BJ29" s="4245"/>
      <c r="BK29" s="4245"/>
      <c r="BL29" s="4245"/>
      <c r="BM29" s="3959"/>
      <c r="BN29" s="4245" t="str">
        <f>IF(TITLE_NUMBER_PR_CHANGE="",IF(TITLE_NUMBER_PR="","",TITLE_NUMBER_PR),TITLE_NUMBER_PR_CHANGE)</f>
        <v>59/4</v>
      </c>
      <c r="BO29" s="4245"/>
      <c r="BP29" s="4245"/>
      <c r="BQ29" s="4245"/>
      <c r="BR29" s="4245"/>
      <c r="BS29" s="4245"/>
      <c r="BT29" s="4245"/>
      <c r="BU29" s="4245"/>
      <c r="BV29" s="4245"/>
      <c r="BW29" s="4245"/>
      <c r="BX29" s="3959"/>
      <c r="BY29" s="4245" t="str">
        <f>IF(TITLE_NUMBER_PR_CHANGE="",IF(TITLE_NUMBER_PR="","",TITLE_NUMBER_PR),TITLE_NUMBER_PR_CHANGE)</f>
        <v>59/4</v>
      </c>
      <c r="BZ29" s="4245"/>
      <c r="CA29" s="4245"/>
      <c r="CB29" s="4245"/>
      <c r="CC29" s="4245"/>
      <c r="CD29" s="4245"/>
      <c r="CE29" s="4245"/>
      <c r="CF29" s="4245"/>
      <c r="CG29" s="4245"/>
      <c r="CH29" s="4245"/>
      <c r="CI29" s="3959"/>
      <c r="CJ29" s="4245" t="str">
        <f>IF(TITLE_NUMBER_PR_CHANGE="",IF(TITLE_NUMBER_PR="","",TITLE_NUMBER_PR),TITLE_NUMBER_PR_CHANGE)</f>
        <v>59/4</v>
      </c>
      <c r="CK29" s="4245"/>
      <c r="CL29" s="4245"/>
      <c r="CM29" s="4245"/>
      <c r="CN29" s="4245"/>
      <c r="CO29" s="4245"/>
      <c r="CP29" s="4245"/>
      <c r="CQ29" s="4245"/>
      <c r="CR29" s="4245"/>
      <c r="CS29" s="4245"/>
      <c r="CT29" s="3959"/>
      <c r="CU29" s="4245" t="str">
        <f>IF(TITLE_NUMBER_PR_CHANGE="",IF(TITLE_NUMBER_PR="","",TITLE_NUMBER_PR),TITLE_NUMBER_PR_CHANGE)</f>
        <v>59/4</v>
      </c>
      <c r="CV29" s="4245"/>
      <c r="CW29" s="4245"/>
      <c r="CX29" s="4245"/>
      <c r="CY29" s="4245"/>
      <c r="CZ29" s="4245"/>
      <c r="DA29" s="4245"/>
      <c r="DB29" s="4245"/>
      <c r="DC29" s="4245"/>
      <c r="DD29" s="4245"/>
      <c r="DE29" s="3959"/>
      <c r="DF29" s="4245" t="str">
        <f>IF(TITLE_NUMBER_PR_CHANGE="",IF(TITLE_NUMBER_PR="","",TITLE_NUMBER_PR),TITLE_NUMBER_PR_CHANGE)</f>
        <v>59/4</v>
      </c>
      <c r="DG29" s="4245"/>
      <c r="DH29" s="4245"/>
      <c r="DI29" s="4245"/>
      <c r="DJ29" s="4245"/>
      <c r="DK29" s="4245"/>
      <c r="DL29" s="4245"/>
      <c r="DM29" s="4245"/>
      <c r="DN29" s="4245"/>
      <c r="DO29" s="4245"/>
      <c r="DP29" s="3959"/>
      <c r="DQ29" s="4245" t="str">
        <f>IF(TITLE_NUMBER_PR_CHANGE="",IF(TITLE_NUMBER_PR="","",TITLE_NUMBER_PR),TITLE_NUMBER_PR_CHANGE)</f>
        <v>59/4</v>
      </c>
      <c r="DR29" s="4245"/>
      <c r="DS29" s="4245"/>
      <c r="DT29" s="4245"/>
      <c r="DU29" s="4245"/>
      <c r="DV29" s="4245"/>
      <c r="DW29" s="4245"/>
      <c r="DX29" s="4245"/>
      <c r="DY29" s="4245"/>
      <c r="DZ29" s="4245"/>
      <c r="EA29" s="3959"/>
      <c r="EB29" s="382"/>
      <c r="EC29" s="336"/>
      <c r="ED29" s="424"/>
      <c r="EE29" s="424"/>
      <c r="EF29" s="424"/>
      <c r="EG29" s="424"/>
      <c r="EH29" s="424"/>
      <c r="EI29" s="474">
        <v>0</v>
      </c>
    </row>
    <row s="298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2307"/>
      <c r="AC30" s="2307"/>
      <c r="AD30" s="2307"/>
      <c r="AE30" s="2307"/>
      <c r="AF30" s="382"/>
      <c r="AG30" s="2307" t="str">
        <f>IF(TITLE_IST_PUB_CHANGE="",IF(TITLE_IST_PUB="","",TITLE_IST_PUB),TITLE_IST_PUB_CHANGE)</f>
        <v>http://pravo.gov.ru</v>
      </c>
      <c r="AH30" s="2307"/>
      <c r="AI30" s="2307"/>
      <c r="AJ30" s="2307"/>
      <c r="AK30" s="2307"/>
      <c r="AL30" s="2307"/>
      <c r="AM30" s="2307"/>
      <c r="AN30" s="2307"/>
      <c r="AO30" s="2307"/>
      <c r="AP30" s="2307"/>
      <c r="AQ30" s="382"/>
      <c r="AR30" s="4245" t="str">
        <f>IF(TITLE_IST_PUB_CHANGE="",IF(TITLE_IST_PUB="","",TITLE_IST_PUB),TITLE_IST_PUB_CHANGE)</f>
        <v>http://pravo.gov.ru</v>
      </c>
      <c r="AS30" s="4245"/>
      <c r="AT30" s="4245"/>
      <c r="AU30" s="4245"/>
      <c r="AV30" s="4245"/>
      <c r="AW30" s="4245"/>
      <c r="AX30" s="4245"/>
      <c r="AY30" s="4245"/>
      <c r="AZ30" s="4245"/>
      <c r="BA30" s="4245"/>
      <c r="BB30" s="3959"/>
      <c r="BC30" s="4245" t="str">
        <f>IF(TITLE_IST_PUB_CHANGE="",IF(TITLE_IST_PUB="","",TITLE_IST_PUB),TITLE_IST_PUB_CHANGE)</f>
        <v>http://pravo.gov.ru</v>
      </c>
      <c r="BD30" s="4245"/>
      <c r="BE30" s="4245"/>
      <c r="BF30" s="4245"/>
      <c r="BG30" s="4245"/>
      <c r="BH30" s="4245"/>
      <c r="BI30" s="4245"/>
      <c r="BJ30" s="4245"/>
      <c r="BK30" s="4245"/>
      <c r="BL30" s="4245"/>
      <c r="BM30" s="3959"/>
      <c r="BN30" s="4245" t="str">
        <f>IF(TITLE_IST_PUB_CHANGE="",IF(TITLE_IST_PUB="","",TITLE_IST_PUB),TITLE_IST_PUB_CHANGE)</f>
        <v>http://pravo.gov.ru</v>
      </c>
      <c r="BO30" s="4245"/>
      <c r="BP30" s="4245"/>
      <c r="BQ30" s="4245"/>
      <c r="BR30" s="4245"/>
      <c r="BS30" s="4245"/>
      <c r="BT30" s="4245"/>
      <c r="BU30" s="4245"/>
      <c r="BV30" s="4245"/>
      <c r="BW30" s="4245"/>
      <c r="BX30" s="3959"/>
      <c r="BY30" s="4245" t="str">
        <f>IF(TITLE_IST_PUB_CHANGE="",IF(TITLE_IST_PUB="","",TITLE_IST_PUB),TITLE_IST_PUB_CHANGE)</f>
        <v>http://pravo.gov.ru</v>
      </c>
      <c r="BZ30" s="4245"/>
      <c r="CA30" s="4245"/>
      <c r="CB30" s="4245"/>
      <c r="CC30" s="4245"/>
      <c r="CD30" s="4245"/>
      <c r="CE30" s="4245"/>
      <c r="CF30" s="4245"/>
      <c r="CG30" s="4245"/>
      <c r="CH30" s="4245"/>
      <c r="CI30" s="3959"/>
      <c r="CJ30" s="4245" t="str">
        <f>IF(TITLE_IST_PUB_CHANGE="",IF(TITLE_IST_PUB="","",TITLE_IST_PUB),TITLE_IST_PUB_CHANGE)</f>
        <v>http://pravo.gov.ru</v>
      </c>
      <c r="CK30" s="4245"/>
      <c r="CL30" s="4245"/>
      <c r="CM30" s="4245"/>
      <c r="CN30" s="4245"/>
      <c r="CO30" s="4245"/>
      <c r="CP30" s="4245"/>
      <c r="CQ30" s="4245"/>
      <c r="CR30" s="4245"/>
      <c r="CS30" s="4245"/>
      <c r="CT30" s="3959"/>
      <c r="CU30" s="4245" t="str">
        <f>IF(TITLE_IST_PUB_CHANGE="",IF(TITLE_IST_PUB="","",TITLE_IST_PUB),TITLE_IST_PUB_CHANGE)</f>
        <v>http://pravo.gov.ru</v>
      </c>
      <c r="CV30" s="4245"/>
      <c r="CW30" s="4245"/>
      <c r="CX30" s="4245"/>
      <c r="CY30" s="4245"/>
      <c r="CZ30" s="4245"/>
      <c r="DA30" s="4245"/>
      <c r="DB30" s="4245"/>
      <c r="DC30" s="4245"/>
      <c r="DD30" s="4245"/>
      <c r="DE30" s="3959"/>
      <c r="DF30" s="4245" t="str">
        <f>IF(TITLE_IST_PUB_CHANGE="",IF(TITLE_IST_PUB="","",TITLE_IST_PUB),TITLE_IST_PUB_CHANGE)</f>
        <v>http://pravo.gov.ru</v>
      </c>
      <c r="DG30" s="4245"/>
      <c r="DH30" s="4245"/>
      <c r="DI30" s="4245"/>
      <c r="DJ30" s="4245"/>
      <c r="DK30" s="4245"/>
      <c r="DL30" s="4245"/>
      <c r="DM30" s="4245"/>
      <c r="DN30" s="4245"/>
      <c r="DO30" s="4245"/>
      <c r="DP30" s="3959"/>
      <c r="DQ30" s="4245" t="str">
        <f>IF(TITLE_IST_PUB_CHANGE="",IF(TITLE_IST_PUB="","",TITLE_IST_PUB),TITLE_IST_PUB_CHANGE)</f>
        <v>http://pravo.gov.ru</v>
      </c>
      <c r="DR30" s="4245"/>
      <c r="DS30" s="4245"/>
      <c r="DT30" s="4245"/>
      <c r="DU30" s="4245"/>
      <c r="DV30" s="4245"/>
      <c r="DW30" s="4245"/>
      <c r="DX30" s="4245"/>
      <c r="DY30" s="4245"/>
      <c r="DZ30" s="4245"/>
      <c r="EA30" s="3959"/>
      <c r="EB30" s="382"/>
      <c r="EC30" s="336"/>
      <c r="ED30" s="424"/>
      <c r="EE30" s="424"/>
      <c r="EF30" s="424"/>
      <c r="EG30" s="424"/>
      <c r="EH30" s="424"/>
      <c r="EI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4244"/>
      <c r="AS31" s="4244"/>
      <c r="AT31" s="4244"/>
      <c r="AU31" s="4244"/>
      <c r="AV31" s="4244"/>
      <c r="AW31" s="4244"/>
      <c r="AX31" s="4244"/>
      <c r="AY31" s="4244"/>
      <c r="AZ31" s="4244"/>
      <c r="BA31" s="4244"/>
      <c r="BB31" s="4244"/>
      <c r="BC31" s="4244"/>
      <c r="BD31" s="4244"/>
      <c r="BE31" s="4244"/>
      <c r="BF31" s="4244"/>
      <c r="BG31" s="4244"/>
      <c r="BH31" s="4244"/>
      <c r="BI31" s="4244"/>
      <c r="BJ31" s="4244"/>
      <c r="BK31" s="4244"/>
      <c r="BL31" s="4244"/>
      <c r="BM31" s="4244"/>
      <c r="BN31" s="4244"/>
      <c r="BO31" s="4244"/>
      <c r="BP31" s="4244"/>
      <c r="BQ31" s="4244"/>
      <c r="BR31" s="4244"/>
      <c r="BS31" s="4244"/>
      <c r="BT31" s="4244"/>
      <c r="BU31" s="4244"/>
      <c r="BV31" s="4244"/>
      <c r="BW31" s="4244"/>
      <c r="BX31" s="4244"/>
      <c r="BY31" s="4244"/>
      <c r="BZ31" s="4244"/>
      <c r="CA31" s="4244"/>
      <c r="CB31" s="4244"/>
      <c r="CC31" s="4244"/>
      <c r="CD31" s="4244"/>
      <c r="CE31" s="4244"/>
      <c r="CF31" s="4244"/>
      <c r="CG31" s="4244"/>
      <c r="CH31" s="4244"/>
      <c r="CI31" s="4244"/>
      <c r="CJ31" s="4244"/>
      <c r="CK31" s="4244"/>
      <c r="CL31" s="4244"/>
      <c r="CM31" s="4244"/>
      <c r="CN31" s="4244"/>
      <c r="CO31" s="4244"/>
      <c r="CP31" s="4244"/>
      <c r="CQ31" s="4244"/>
      <c r="CR31" s="4244"/>
      <c r="CS31" s="4244"/>
      <c r="CT31" s="4244"/>
      <c r="CU31" s="4244"/>
      <c r="CV31" s="4244"/>
      <c r="CW31" s="4244"/>
      <c r="CX31" s="4244"/>
      <c r="CY31" s="4244"/>
      <c r="CZ31" s="4244"/>
      <c r="DA31" s="4244"/>
      <c r="DB31" s="4244"/>
      <c r="DC31" s="4244"/>
      <c r="DD31" s="4244"/>
      <c r="DE31" s="4244"/>
      <c r="DF31" s="4244"/>
      <c r="DG31" s="4244"/>
      <c r="DH31" s="4244"/>
      <c r="DI31" s="4244"/>
      <c r="DJ31" s="4244"/>
      <c r="DK31" s="4244"/>
      <c r="DL31" s="4244"/>
      <c r="DM31" s="4244"/>
      <c r="DN31" s="4244"/>
      <c r="DO31" s="4244"/>
      <c r="DP31" s="4244"/>
      <c r="DQ31" s="4244"/>
      <c r="DR31" s="4244"/>
      <c r="DS31" s="4244"/>
      <c r="DT31" s="4244"/>
      <c r="DU31" s="4244"/>
      <c r="DV31" s="4244"/>
      <c r="DW31" s="4244"/>
      <c r="DX31" s="4244"/>
      <c r="DY31" s="4244"/>
      <c r="DZ31" s="4244"/>
      <c r="EA31" s="4244"/>
      <c r="EB31" s="565"/>
      <c r="EI31" s="1211">
        <v>0</v>
      </c>
    </row>
    <row s="2982" customFormat="1" customHeight="1" ht="18.75" hidden="1">
      <c r="A32" s="1424"/>
      <c r="B32" s="1424"/>
      <c r="C32" s="1424"/>
      <c r="D32" s="1424"/>
      <c r="E32" s="1424"/>
      <c r="F32" s="1424"/>
      <c r="G32" s="1424"/>
      <c r="H32" s="1424"/>
      <c r="I32" s="1424"/>
      <c r="J32" s="1424"/>
      <c r="K32" s="1424"/>
      <c r="L32" s="1425"/>
      <c r="M32" s="1424"/>
      <c r="N32" s="1424"/>
      <c r="O32" s="1424"/>
      <c r="S32" s="2306" t="s">
        <v>539</v>
      </c>
      <c r="T32" s="2306"/>
      <c r="U32" s="1428"/>
      <c r="V32" s="2320" t="str">
        <f>IF(TITLE_DATE_PR_CHANGE="",IF(TITLE_DATE_PR="","",TITLE_DATE_PR),TITLE_DATE_PR_CHANGE)</f>
        <v>45645</v>
      </c>
      <c r="W32" s="2320"/>
      <c r="X32" s="2320"/>
      <c r="Y32" s="2320"/>
      <c r="Z32" s="2320"/>
      <c r="AA32" s="2320"/>
      <c r="AB32" s="2320"/>
      <c r="AC32" s="2320"/>
      <c r="AD32" s="2320"/>
      <c r="AE32" s="2320"/>
      <c r="AF32" s="382"/>
      <c r="AG32" s="2320" t="str">
        <f>IF(TITLE_DATE_PR_CHANGE="",IF(TITLE_DATE_PR="","",TITLE_DATE_PR),TITLE_DATE_PR_CHANGE)</f>
        <v>45645</v>
      </c>
      <c r="AH32" s="2320"/>
      <c r="AI32" s="2320"/>
      <c r="AJ32" s="2320"/>
      <c r="AK32" s="2320"/>
      <c r="AL32" s="2320"/>
      <c r="AM32" s="2320"/>
      <c r="AN32" s="2320"/>
      <c r="AO32" s="2320"/>
      <c r="AP32" s="2320"/>
      <c r="AQ32" s="382"/>
      <c r="AR32" s="4246" t="str">
        <f>IF(TITLE_DATE_PR_CHANGE="",IF(TITLE_DATE_PR="","",TITLE_DATE_PR),TITLE_DATE_PR_CHANGE)</f>
        <v>45645</v>
      </c>
      <c r="AS32" s="4246"/>
      <c r="AT32" s="4246"/>
      <c r="AU32" s="4246"/>
      <c r="AV32" s="4246"/>
      <c r="AW32" s="4246"/>
      <c r="AX32" s="4246"/>
      <c r="AY32" s="4246"/>
      <c r="AZ32" s="4246"/>
      <c r="BA32" s="4246"/>
      <c r="BB32" s="3959"/>
      <c r="BC32" s="4246" t="str">
        <f>IF(TITLE_DATE_PR_CHANGE="",IF(TITLE_DATE_PR="","",TITLE_DATE_PR),TITLE_DATE_PR_CHANGE)</f>
        <v>45645</v>
      </c>
      <c r="BD32" s="4246"/>
      <c r="BE32" s="4246"/>
      <c r="BF32" s="4246"/>
      <c r="BG32" s="4246"/>
      <c r="BH32" s="4246"/>
      <c r="BI32" s="4246"/>
      <c r="BJ32" s="4246"/>
      <c r="BK32" s="4246"/>
      <c r="BL32" s="4246"/>
      <c r="BM32" s="3959"/>
      <c r="BN32" s="4246" t="str">
        <f>IF(TITLE_DATE_PR_CHANGE="",IF(TITLE_DATE_PR="","",TITLE_DATE_PR),TITLE_DATE_PR_CHANGE)</f>
        <v>45645</v>
      </c>
      <c r="BO32" s="4246"/>
      <c r="BP32" s="4246"/>
      <c r="BQ32" s="4246"/>
      <c r="BR32" s="4246"/>
      <c r="BS32" s="4246"/>
      <c r="BT32" s="4246"/>
      <c r="BU32" s="4246"/>
      <c r="BV32" s="4246"/>
      <c r="BW32" s="4246"/>
      <c r="BX32" s="3959"/>
      <c r="BY32" s="4246" t="str">
        <f>IF(TITLE_DATE_PR_CHANGE="",IF(TITLE_DATE_PR="","",TITLE_DATE_PR),TITLE_DATE_PR_CHANGE)</f>
        <v>45645</v>
      </c>
      <c r="BZ32" s="4246"/>
      <c r="CA32" s="4246"/>
      <c r="CB32" s="4246"/>
      <c r="CC32" s="4246"/>
      <c r="CD32" s="4246"/>
      <c r="CE32" s="4246"/>
      <c r="CF32" s="4246"/>
      <c r="CG32" s="4246"/>
      <c r="CH32" s="4246"/>
      <c r="CI32" s="3959"/>
      <c r="CJ32" s="4246" t="str">
        <f>IF(TITLE_DATE_PR_CHANGE="",IF(TITLE_DATE_PR="","",TITLE_DATE_PR),TITLE_DATE_PR_CHANGE)</f>
        <v>45645</v>
      </c>
      <c r="CK32" s="4246"/>
      <c r="CL32" s="4246"/>
      <c r="CM32" s="4246"/>
      <c r="CN32" s="4246"/>
      <c r="CO32" s="4246"/>
      <c r="CP32" s="4246"/>
      <c r="CQ32" s="4246"/>
      <c r="CR32" s="4246"/>
      <c r="CS32" s="4246"/>
      <c r="CT32" s="3959"/>
      <c r="CU32" s="4246" t="str">
        <f>IF(TITLE_DATE_PR_CHANGE="",IF(TITLE_DATE_PR="","",TITLE_DATE_PR),TITLE_DATE_PR_CHANGE)</f>
        <v>45645</v>
      </c>
      <c r="CV32" s="4246"/>
      <c r="CW32" s="4246"/>
      <c r="CX32" s="4246"/>
      <c r="CY32" s="4246"/>
      <c r="CZ32" s="4246"/>
      <c r="DA32" s="4246"/>
      <c r="DB32" s="4246"/>
      <c r="DC32" s="4246"/>
      <c r="DD32" s="4246"/>
      <c r="DE32" s="3959"/>
      <c r="DF32" s="4246" t="str">
        <f>IF(TITLE_DATE_PR_CHANGE="",IF(TITLE_DATE_PR="","",TITLE_DATE_PR),TITLE_DATE_PR_CHANGE)</f>
        <v>45645</v>
      </c>
      <c r="DG32" s="4246"/>
      <c r="DH32" s="4246"/>
      <c r="DI32" s="4246"/>
      <c r="DJ32" s="4246"/>
      <c r="DK32" s="4246"/>
      <c r="DL32" s="4246"/>
      <c r="DM32" s="4246"/>
      <c r="DN32" s="4246"/>
      <c r="DO32" s="4246"/>
      <c r="DP32" s="3959"/>
      <c r="DQ32" s="4246" t="str">
        <f>IF(TITLE_DATE_PR_CHANGE="",IF(TITLE_DATE_PR="","",TITLE_DATE_PR),TITLE_DATE_PR_CHANGE)</f>
        <v>45645</v>
      </c>
      <c r="DR32" s="4246"/>
      <c r="DS32" s="4246"/>
      <c r="DT32" s="4246"/>
      <c r="DU32" s="4246"/>
      <c r="DV32" s="4246"/>
      <c r="DW32" s="4246"/>
      <c r="DX32" s="4246"/>
      <c r="DY32" s="4246"/>
      <c r="DZ32" s="4246"/>
      <c r="EA32" s="3959"/>
      <c r="EB32" s="382"/>
      <c r="EC32" s="336"/>
      <c r="ED32" s="424"/>
      <c r="EE32" s="424"/>
      <c r="EF32" s="424"/>
      <c r="EG32" s="424"/>
      <c r="EH32" s="424"/>
      <c r="EI32" s="474">
        <v>0</v>
      </c>
    </row>
    <row s="2982" customFormat="1" customHeight="1" ht="18.75" hidden="1">
      <c r="A33" s="1424"/>
      <c r="B33" s="1424"/>
      <c r="C33" s="1424"/>
      <c r="D33" s="1424"/>
      <c r="E33" s="1424"/>
      <c r="F33" s="1424"/>
      <c r="G33" s="1424"/>
      <c r="H33" s="1424"/>
      <c r="I33" s="1424"/>
      <c r="J33" s="1424"/>
      <c r="K33" s="1424"/>
      <c r="L33" s="1425"/>
      <c r="M33" s="1424"/>
      <c r="N33" s="1424"/>
      <c r="O33" s="1424"/>
      <c r="S33" s="2306" t="s">
        <v>540</v>
      </c>
      <c r="T33" s="2306"/>
      <c r="U33" s="1428"/>
      <c r="V33" s="2307" t="str">
        <f>IF(TITLE_NUMBER_PR_CHANGE="",IF(TITLE_NUMBER_PR="","",TITLE_NUMBER_PR),TITLE_NUMBER_PR_CHANGE)</f>
        <v>59/4</v>
      </c>
      <c r="W33" s="2307"/>
      <c r="X33" s="2307"/>
      <c r="Y33" s="2307"/>
      <c r="Z33" s="2307"/>
      <c r="AA33" s="2307"/>
      <c r="AB33" s="2307"/>
      <c r="AC33" s="2307"/>
      <c r="AD33" s="2307"/>
      <c r="AE33" s="2307"/>
      <c r="AF33" s="382"/>
      <c r="AG33" s="2307" t="str">
        <f>IF(TITLE_NUMBER_PR_CHANGE="",IF(TITLE_NUMBER_PR="","",TITLE_NUMBER_PR),TITLE_NUMBER_PR_CHANGE)</f>
        <v>59/4</v>
      </c>
      <c r="AH33" s="2307"/>
      <c r="AI33" s="2307"/>
      <c r="AJ33" s="2307"/>
      <c r="AK33" s="2307"/>
      <c r="AL33" s="2307"/>
      <c r="AM33" s="2307"/>
      <c r="AN33" s="2307"/>
      <c r="AO33" s="2307"/>
      <c r="AP33" s="2307"/>
      <c r="AQ33" s="382"/>
      <c r="AR33" s="4245" t="str">
        <f>IF(TITLE_NUMBER_PR_CHANGE="",IF(TITLE_NUMBER_PR="","",TITLE_NUMBER_PR),TITLE_NUMBER_PR_CHANGE)</f>
        <v>59/4</v>
      </c>
      <c r="AS33" s="4245"/>
      <c r="AT33" s="4245"/>
      <c r="AU33" s="4245"/>
      <c r="AV33" s="4245"/>
      <c r="AW33" s="4245"/>
      <c r="AX33" s="4245"/>
      <c r="AY33" s="4245"/>
      <c r="AZ33" s="4245"/>
      <c r="BA33" s="4245"/>
      <c r="BB33" s="3959"/>
      <c r="BC33" s="4245" t="str">
        <f>IF(TITLE_NUMBER_PR_CHANGE="",IF(TITLE_NUMBER_PR="","",TITLE_NUMBER_PR),TITLE_NUMBER_PR_CHANGE)</f>
        <v>59/4</v>
      </c>
      <c r="BD33" s="4245"/>
      <c r="BE33" s="4245"/>
      <c r="BF33" s="4245"/>
      <c r="BG33" s="4245"/>
      <c r="BH33" s="4245"/>
      <c r="BI33" s="4245"/>
      <c r="BJ33" s="4245"/>
      <c r="BK33" s="4245"/>
      <c r="BL33" s="4245"/>
      <c r="BM33" s="3959"/>
      <c r="BN33" s="4245" t="str">
        <f>IF(TITLE_NUMBER_PR_CHANGE="",IF(TITLE_NUMBER_PR="","",TITLE_NUMBER_PR),TITLE_NUMBER_PR_CHANGE)</f>
        <v>59/4</v>
      </c>
      <c r="BO33" s="4245"/>
      <c r="BP33" s="4245"/>
      <c r="BQ33" s="4245"/>
      <c r="BR33" s="4245"/>
      <c r="BS33" s="4245"/>
      <c r="BT33" s="4245"/>
      <c r="BU33" s="4245"/>
      <c r="BV33" s="4245"/>
      <c r="BW33" s="4245"/>
      <c r="BX33" s="3959"/>
      <c r="BY33" s="4245" t="str">
        <f>IF(TITLE_NUMBER_PR_CHANGE="",IF(TITLE_NUMBER_PR="","",TITLE_NUMBER_PR),TITLE_NUMBER_PR_CHANGE)</f>
        <v>59/4</v>
      </c>
      <c r="BZ33" s="4245"/>
      <c r="CA33" s="4245"/>
      <c r="CB33" s="4245"/>
      <c r="CC33" s="4245"/>
      <c r="CD33" s="4245"/>
      <c r="CE33" s="4245"/>
      <c r="CF33" s="4245"/>
      <c r="CG33" s="4245"/>
      <c r="CH33" s="4245"/>
      <c r="CI33" s="3959"/>
      <c r="CJ33" s="4245" t="str">
        <f>IF(TITLE_NUMBER_PR_CHANGE="",IF(TITLE_NUMBER_PR="","",TITLE_NUMBER_PR),TITLE_NUMBER_PR_CHANGE)</f>
        <v>59/4</v>
      </c>
      <c r="CK33" s="4245"/>
      <c r="CL33" s="4245"/>
      <c r="CM33" s="4245"/>
      <c r="CN33" s="4245"/>
      <c r="CO33" s="4245"/>
      <c r="CP33" s="4245"/>
      <c r="CQ33" s="4245"/>
      <c r="CR33" s="4245"/>
      <c r="CS33" s="4245"/>
      <c r="CT33" s="3959"/>
      <c r="CU33" s="4245" t="str">
        <f>IF(TITLE_NUMBER_PR_CHANGE="",IF(TITLE_NUMBER_PR="","",TITLE_NUMBER_PR),TITLE_NUMBER_PR_CHANGE)</f>
        <v>59/4</v>
      </c>
      <c r="CV33" s="4245"/>
      <c r="CW33" s="4245"/>
      <c r="CX33" s="4245"/>
      <c r="CY33" s="4245"/>
      <c r="CZ33" s="4245"/>
      <c r="DA33" s="4245"/>
      <c r="DB33" s="4245"/>
      <c r="DC33" s="4245"/>
      <c r="DD33" s="4245"/>
      <c r="DE33" s="3959"/>
      <c r="DF33" s="4245" t="str">
        <f>IF(TITLE_NUMBER_PR_CHANGE="",IF(TITLE_NUMBER_PR="","",TITLE_NUMBER_PR),TITLE_NUMBER_PR_CHANGE)</f>
        <v>59/4</v>
      </c>
      <c r="DG33" s="4245"/>
      <c r="DH33" s="4245"/>
      <c r="DI33" s="4245"/>
      <c r="DJ33" s="4245"/>
      <c r="DK33" s="4245"/>
      <c r="DL33" s="4245"/>
      <c r="DM33" s="4245"/>
      <c r="DN33" s="4245"/>
      <c r="DO33" s="4245"/>
      <c r="DP33" s="3959"/>
      <c r="DQ33" s="4245" t="str">
        <f>IF(TITLE_NUMBER_PR_CHANGE="",IF(TITLE_NUMBER_PR="","",TITLE_NUMBER_PR),TITLE_NUMBER_PR_CHANGE)</f>
        <v>59/4</v>
      </c>
      <c r="DR33" s="4245"/>
      <c r="DS33" s="4245"/>
      <c r="DT33" s="4245"/>
      <c r="DU33" s="4245"/>
      <c r="DV33" s="4245"/>
      <c r="DW33" s="4245"/>
      <c r="DX33" s="4245"/>
      <c r="DY33" s="4245"/>
      <c r="DZ33" s="4245"/>
      <c r="EA33" s="3959"/>
      <c r="EB33" s="382"/>
      <c r="EC33" s="336"/>
      <c r="ED33" s="424"/>
      <c r="EE33" s="424"/>
      <c r="EF33" s="424"/>
      <c r="EG33" s="424"/>
      <c r="EH33" s="424"/>
      <c r="EI33" s="474">
        <v>0</v>
      </c>
    </row>
    <row s="298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541</v>
      </c>
      <c r="AG34" s="382"/>
      <c r="AH34" s="1691"/>
      <c r="AI34" s="1691"/>
      <c r="AJ34" s="1691"/>
      <c r="AK34" s="1691"/>
      <c r="AL34" s="1691"/>
      <c r="AM34" s="382"/>
      <c r="AN34" s="382"/>
      <c r="AO34" s="382"/>
      <c r="AP34" s="382"/>
      <c r="AQ34" s="334" t="s">
        <v>541</v>
      </c>
      <c r="AR34" s="3959"/>
      <c r="AS34" s="3959"/>
      <c r="AT34" s="3959"/>
      <c r="AU34" s="3959"/>
      <c r="AV34" s="3959"/>
      <c r="AW34" s="3959"/>
      <c r="AX34" s="3959"/>
      <c r="AY34" s="3959"/>
      <c r="AZ34" s="3959"/>
      <c r="BA34" s="3959"/>
      <c r="BB34" s="4247" t="s">
        <v>541</v>
      </c>
      <c r="BC34" s="3959"/>
      <c r="BD34" s="3959"/>
      <c r="BE34" s="3959"/>
      <c r="BF34" s="3959"/>
      <c r="BG34" s="3959"/>
      <c r="BH34" s="3959"/>
      <c r="BI34" s="3959"/>
      <c r="BJ34" s="3959"/>
      <c r="BK34" s="3959"/>
      <c r="BL34" s="3959"/>
      <c r="BM34" s="4247" t="s">
        <v>541</v>
      </c>
      <c r="BN34" s="3959"/>
      <c r="BO34" s="3959"/>
      <c r="BP34" s="3959"/>
      <c r="BQ34" s="3959"/>
      <c r="BR34" s="3959"/>
      <c r="BS34" s="3959"/>
      <c r="BT34" s="3959"/>
      <c r="BU34" s="3959"/>
      <c r="BV34" s="3959"/>
      <c r="BW34" s="3959"/>
      <c r="BX34" s="4247" t="s">
        <v>541</v>
      </c>
      <c r="BY34" s="3959"/>
      <c r="BZ34" s="3959"/>
      <c r="CA34" s="3959"/>
      <c r="CB34" s="3959"/>
      <c r="CC34" s="3959"/>
      <c r="CD34" s="3959"/>
      <c r="CE34" s="3959"/>
      <c r="CF34" s="3959"/>
      <c r="CG34" s="3959"/>
      <c r="CH34" s="3959"/>
      <c r="CI34" s="4247" t="s">
        <v>541</v>
      </c>
      <c r="CJ34" s="3959"/>
      <c r="CK34" s="3959"/>
      <c r="CL34" s="3959"/>
      <c r="CM34" s="3959"/>
      <c r="CN34" s="3959"/>
      <c r="CO34" s="3959"/>
      <c r="CP34" s="3959"/>
      <c r="CQ34" s="3959"/>
      <c r="CR34" s="3959"/>
      <c r="CS34" s="3959"/>
      <c r="CT34" s="4247" t="s">
        <v>541</v>
      </c>
      <c r="CU34" s="3959"/>
      <c r="CV34" s="3959"/>
      <c r="CW34" s="3959"/>
      <c r="CX34" s="3959"/>
      <c r="CY34" s="3959"/>
      <c r="CZ34" s="3959"/>
      <c r="DA34" s="3959"/>
      <c r="DB34" s="3959"/>
      <c r="DC34" s="3959"/>
      <c r="DD34" s="3959"/>
      <c r="DE34" s="4247" t="s">
        <v>541</v>
      </c>
      <c r="DF34" s="3959"/>
      <c r="DG34" s="3959"/>
      <c r="DH34" s="3959"/>
      <c r="DI34" s="3959"/>
      <c r="DJ34" s="3959"/>
      <c r="DK34" s="3959"/>
      <c r="DL34" s="3959"/>
      <c r="DM34" s="3959"/>
      <c r="DN34" s="3959"/>
      <c r="DO34" s="3959"/>
      <c r="DP34" s="4247" t="s">
        <v>541</v>
      </c>
      <c r="DQ34" s="3959"/>
      <c r="DR34" s="3959"/>
      <c r="DS34" s="3959"/>
      <c r="DT34" s="3959"/>
      <c r="DU34" s="3959"/>
      <c r="DV34" s="3959"/>
      <c r="DW34" s="3959"/>
      <c r="DX34" s="3959"/>
      <c r="DY34" s="3959"/>
      <c r="DZ34" s="3959"/>
      <c r="EA34" s="4247" t="s">
        <v>541</v>
      </c>
      <c r="ED34" s="424"/>
      <c r="EE34" s="424"/>
      <c r="EF34" s="424"/>
      <c r="EG34" s="424"/>
      <c r="EH34" s="424"/>
      <c r="EI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R35" s="4248" t="s">
        <v>106</v>
      </c>
      <c r="AS35" s="4248"/>
      <c r="AT35" s="4248"/>
      <c r="AU35" s="4248"/>
      <c r="AV35" s="4248"/>
      <c r="AW35" s="4248"/>
      <c r="AX35" s="4248"/>
      <c r="AY35" s="4248"/>
      <c r="AZ35" s="4248"/>
      <c r="BA35" s="4248"/>
      <c r="BB35" s="4248"/>
      <c r="BC35" s="4248" t="s">
        <v>106</v>
      </c>
      <c r="BD35" s="4248"/>
      <c r="BE35" s="4248"/>
      <c r="BF35" s="4248"/>
      <c r="BG35" s="4248"/>
      <c r="BH35" s="4248"/>
      <c r="BI35" s="4248"/>
      <c r="BJ35" s="4248"/>
      <c r="BK35" s="4248"/>
      <c r="BL35" s="4248"/>
      <c r="BM35" s="4248"/>
      <c r="BN35" s="4248" t="s">
        <v>106</v>
      </c>
      <c r="BO35" s="4248"/>
      <c r="BP35" s="4248"/>
      <c r="BQ35" s="4248"/>
      <c r="BR35" s="4248"/>
      <c r="BS35" s="4248"/>
      <c r="BT35" s="4248"/>
      <c r="BU35" s="4248"/>
      <c r="BV35" s="4248"/>
      <c r="BW35" s="4248"/>
      <c r="BX35" s="4248"/>
      <c r="BY35" s="4248" t="s">
        <v>106</v>
      </c>
      <c r="BZ35" s="4248"/>
      <c r="CA35" s="4248"/>
      <c r="CB35" s="4248"/>
      <c r="CC35" s="4248"/>
      <c r="CD35" s="4248"/>
      <c r="CE35" s="4248"/>
      <c r="CF35" s="4248"/>
      <c r="CG35" s="4248"/>
      <c r="CH35" s="4248"/>
      <c r="CI35" s="4248"/>
      <c r="CJ35" s="4248" t="s">
        <v>106</v>
      </c>
      <c r="CK35" s="4248"/>
      <c r="CL35" s="4248"/>
      <c r="CM35" s="4248"/>
      <c r="CN35" s="4248"/>
      <c r="CO35" s="4248"/>
      <c r="CP35" s="4248"/>
      <c r="CQ35" s="4248"/>
      <c r="CR35" s="4248"/>
      <c r="CS35" s="4248"/>
      <c r="CT35" s="4248"/>
      <c r="CU35" s="4248" t="s">
        <v>106</v>
      </c>
      <c r="CV35" s="4248"/>
      <c r="CW35" s="4248"/>
      <c r="CX35" s="4248"/>
      <c r="CY35" s="4248"/>
      <c r="CZ35" s="4248"/>
      <c r="DA35" s="4248"/>
      <c r="DB35" s="4248"/>
      <c r="DC35" s="4248"/>
      <c r="DD35" s="4248"/>
      <c r="DE35" s="4248"/>
      <c r="DF35" s="4248" t="s">
        <v>106</v>
      </c>
      <c r="DG35" s="4248"/>
      <c r="DH35" s="4248"/>
      <c r="DI35" s="4248"/>
      <c r="DJ35" s="4248"/>
      <c r="DK35" s="4248"/>
      <c r="DL35" s="4248"/>
      <c r="DM35" s="4248"/>
      <c r="DN35" s="4248"/>
      <c r="DO35" s="4248"/>
      <c r="DP35" s="4248"/>
      <c r="DQ35" s="4248" t="s">
        <v>106</v>
      </c>
      <c r="DR35" s="4248"/>
      <c r="DS35" s="4248"/>
      <c r="DT35" s="4248"/>
      <c r="DU35" s="4248"/>
      <c r="DV35" s="4248"/>
      <c r="DW35" s="4248"/>
      <c r="DX35" s="4248"/>
      <c r="DY35" s="4248"/>
      <c r="DZ35" s="4248"/>
      <c r="EA35" s="4248"/>
      <c r="EI35" s="1211">
        <v>14</v>
      </c>
    </row>
    <row customHeight="1" ht="14.699999999999998">
      <c r="Q36" s="432"/>
      <c r="R36" s="432"/>
      <c r="S36" s="2183" t="s">
        <v>416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4249" t="s">
        <v>416</v>
      </c>
      <c r="AS36" s="4249"/>
      <c r="AT36" s="4249"/>
      <c r="AU36" s="4249"/>
      <c r="AV36" s="4249"/>
      <c r="AW36" s="4249"/>
      <c r="AX36" s="4249"/>
      <c r="AY36" s="4249"/>
      <c r="AZ36" s="4249"/>
      <c r="BA36" s="4249"/>
      <c r="BB36" s="4249"/>
      <c r="BC36" s="4249" t="s">
        <v>416</v>
      </c>
      <c r="BD36" s="4249"/>
      <c r="BE36" s="4249"/>
      <c r="BF36" s="4249"/>
      <c r="BG36" s="4249"/>
      <c r="BH36" s="4249"/>
      <c r="BI36" s="4249"/>
      <c r="BJ36" s="4249"/>
      <c r="BK36" s="4249"/>
      <c r="BL36" s="4249"/>
      <c r="BM36" s="4249"/>
      <c r="BN36" s="4249" t="s">
        <v>416</v>
      </c>
      <c r="BO36" s="4249"/>
      <c r="BP36" s="4249"/>
      <c r="BQ36" s="4249"/>
      <c r="BR36" s="4249"/>
      <c r="BS36" s="4249"/>
      <c r="BT36" s="4249"/>
      <c r="BU36" s="4249"/>
      <c r="BV36" s="4249"/>
      <c r="BW36" s="4249"/>
      <c r="BX36" s="4249"/>
      <c r="BY36" s="4249" t="s">
        <v>416</v>
      </c>
      <c r="BZ36" s="4249"/>
      <c r="CA36" s="4249"/>
      <c r="CB36" s="4249"/>
      <c r="CC36" s="4249"/>
      <c r="CD36" s="4249"/>
      <c r="CE36" s="4249"/>
      <c r="CF36" s="4249"/>
      <c r="CG36" s="4249"/>
      <c r="CH36" s="4249"/>
      <c r="CI36" s="4249"/>
      <c r="CJ36" s="4249" t="s">
        <v>416</v>
      </c>
      <c r="CK36" s="4249"/>
      <c r="CL36" s="4249"/>
      <c r="CM36" s="4249"/>
      <c r="CN36" s="4249"/>
      <c r="CO36" s="4249"/>
      <c r="CP36" s="4249"/>
      <c r="CQ36" s="4249"/>
      <c r="CR36" s="4249"/>
      <c r="CS36" s="4249"/>
      <c r="CT36" s="4249"/>
      <c r="CU36" s="4249" t="s">
        <v>416</v>
      </c>
      <c r="CV36" s="4249"/>
      <c r="CW36" s="4249"/>
      <c r="CX36" s="4249"/>
      <c r="CY36" s="4249"/>
      <c r="CZ36" s="4249"/>
      <c r="DA36" s="4249"/>
      <c r="DB36" s="4249"/>
      <c r="DC36" s="4249"/>
      <c r="DD36" s="4249"/>
      <c r="DE36" s="4249"/>
      <c r="DF36" s="4249" t="s">
        <v>416</v>
      </c>
      <c r="DG36" s="4249"/>
      <c r="DH36" s="4249"/>
      <c r="DI36" s="4249"/>
      <c r="DJ36" s="4249"/>
      <c r="DK36" s="4249"/>
      <c r="DL36" s="4249"/>
      <c r="DM36" s="4249"/>
      <c r="DN36" s="4249"/>
      <c r="DO36" s="4249"/>
      <c r="DP36" s="4249"/>
      <c r="DQ36" s="4249" t="s">
        <v>416</v>
      </c>
      <c r="DR36" s="4249"/>
      <c r="DS36" s="4249"/>
      <c r="DT36" s="4249"/>
      <c r="DU36" s="4249"/>
      <c r="DV36" s="4249"/>
      <c r="DW36" s="4249"/>
      <c r="DX36" s="4249"/>
      <c r="DY36" s="4249"/>
      <c r="DZ36" s="4249"/>
      <c r="EA36" s="4249"/>
      <c r="EB36" s="2183"/>
      <c r="EC36" s="2183"/>
      <c r="EI36" s="1211"/>
    </row>
    <row customHeight="1" ht="14.699999999999998">
      <c r="Q37" s="432"/>
      <c r="R37" s="432"/>
      <c r="S37" s="2329" t="s">
        <v>90</v>
      </c>
      <c r="T37" s="2265" t="s">
        <v>542</v>
      </c>
      <c r="U37" s="357"/>
      <c r="V37" s="2330" t="s">
        <v>543</v>
      </c>
      <c r="W37" s="2347"/>
      <c r="X37" s="2347"/>
      <c r="Y37" s="2347"/>
      <c r="Z37" s="2347"/>
      <c r="AA37" s="2347"/>
      <c r="AB37" s="2347"/>
      <c r="AC37" s="2331"/>
      <c r="AD37" s="2331"/>
      <c r="AE37" s="2332"/>
      <c r="AF37" s="2333" t="s">
        <v>544</v>
      </c>
      <c r="AG37" s="2330" t="s">
        <v>543</v>
      </c>
      <c r="AH37" s="2331"/>
      <c r="AI37" s="2331"/>
      <c r="AJ37" s="2331"/>
      <c r="AK37" s="2331"/>
      <c r="AL37" s="2331"/>
      <c r="AM37" s="2331"/>
      <c r="AN37" s="2331"/>
      <c r="AO37" s="2331"/>
      <c r="AP37" s="2332"/>
      <c r="AQ37" s="2333" t="s">
        <v>545</v>
      </c>
      <c r="AR37" s="4250" t="s">
        <v>543</v>
      </c>
      <c r="AS37" s="4251"/>
      <c r="AT37" s="4251"/>
      <c r="AU37" s="4251"/>
      <c r="AV37" s="4251"/>
      <c r="AW37" s="4251"/>
      <c r="AX37" s="4251"/>
      <c r="AY37" s="4252"/>
      <c r="AZ37" s="4252"/>
      <c r="BA37" s="4253"/>
      <c r="BB37" s="4254" t="s">
        <v>544</v>
      </c>
      <c r="BC37" s="4250" t="s">
        <v>543</v>
      </c>
      <c r="BD37" s="4251"/>
      <c r="BE37" s="4251"/>
      <c r="BF37" s="4251"/>
      <c r="BG37" s="4251"/>
      <c r="BH37" s="4251"/>
      <c r="BI37" s="4251"/>
      <c r="BJ37" s="4252"/>
      <c r="BK37" s="4252"/>
      <c r="BL37" s="4253"/>
      <c r="BM37" s="4254" t="s">
        <v>544</v>
      </c>
      <c r="BN37" s="4250" t="s">
        <v>543</v>
      </c>
      <c r="BO37" s="4251"/>
      <c r="BP37" s="4251"/>
      <c r="BQ37" s="4251"/>
      <c r="BR37" s="4251"/>
      <c r="BS37" s="4251"/>
      <c r="BT37" s="4251"/>
      <c r="BU37" s="4252"/>
      <c r="BV37" s="4252"/>
      <c r="BW37" s="4253"/>
      <c r="BX37" s="4254" t="s">
        <v>544</v>
      </c>
      <c r="BY37" s="4250" t="s">
        <v>543</v>
      </c>
      <c r="BZ37" s="4251"/>
      <c r="CA37" s="4251"/>
      <c r="CB37" s="4251"/>
      <c r="CC37" s="4251"/>
      <c r="CD37" s="4251"/>
      <c r="CE37" s="4251"/>
      <c r="CF37" s="4252"/>
      <c r="CG37" s="4252"/>
      <c r="CH37" s="4253"/>
      <c r="CI37" s="4254" t="s">
        <v>544</v>
      </c>
      <c r="CJ37" s="4250" t="s">
        <v>543</v>
      </c>
      <c r="CK37" s="4251"/>
      <c r="CL37" s="4251"/>
      <c r="CM37" s="4251"/>
      <c r="CN37" s="4251"/>
      <c r="CO37" s="4251"/>
      <c r="CP37" s="4251"/>
      <c r="CQ37" s="4252"/>
      <c r="CR37" s="4252"/>
      <c r="CS37" s="4253"/>
      <c r="CT37" s="4254" t="s">
        <v>544</v>
      </c>
      <c r="CU37" s="4250" t="s">
        <v>543</v>
      </c>
      <c r="CV37" s="4251"/>
      <c r="CW37" s="4251"/>
      <c r="CX37" s="4251"/>
      <c r="CY37" s="4251"/>
      <c r="CZ37" s="4251"/>
      <c r="DA37" s="4251"/>
      <c r="DB37" s="4252"/>
      <c r="DC37" s="4252"/>
      <c r="DD37" s="4253"/>
      <c r="DE37" s="4254" t="s">
        <v>544</v>
      </c>
      <c r="DF37" s="4250" t="s">
        <v>543</v>
      </c>
      <c r="DG37" s="4251"/>
      <c r="DH37" s="4251"/>
      <c r="DI37" s="4251"/>
      <c r="DJ37" s="4251"/>
      <c r="DK37" s="4251"/>
      <c r="DL37" s="4251"/>
      <c r="DM37" s="4252"/>
      <c r="DN37" s="4252"/>
      <c r="DO37" s="4253"/>
      <c r="DP37" s="4254" t="s">
        <v>544</v>
      </c>
      <c r="DQ37" s="4250" t="s">
        <v>543</v>
      </c>
      <c r="DR37" s="4251"/>
      <c r="DS37" s="4251"/>
      <c r="DT37" s="4251"/>
      <c r="DU37" s="4251"/>
      <c r="DV37" s="4251"/>
      <c r="DW37" s="4251"/>
      <c r="DX37" s="4252"/>
      <c r="DY37" s="4252"/>
      <c r="DZ37" s="4253"/>
      <c r="EA37" s="4254" t="s">
        <v>544</v>
      </c>
      <c r="EB37" s="2336" t="s">
        <v>546</v>
      </c>
      <c r="EC37" s="2183"/>
      <c r="EI37" s="1211">
        <v>14</v>
      </c>
    </row>
    <row customHeight="1" ht="19.95">
      <c r="Q38" s="432"/>
      <c r="R38" s="432"/>
      <c r="S38" s="2329"/>
      <c r="T38" s="2265"/>
      <c r="U38" s="1087"/>
      <c r="V38" s="2422" t="s">
        <v>645</v>
      </c>
      <c r="W38" s="2421" t="s">
        <v>646</v>
      </c>
      <c r="X38" s="2421"/>
      <c r="Y38" s="2421"/>
      <c r="Z38" s="2421" t="s">
        <v>647</v>
      </c>
      <c r="AA38" s="2421"/>
      <c r="AB38" s="2421"/>
      <c r="AC38" s="2350" t="s">
        <v>550</v>
      </c>
      <c r="AD38" s="2369"/>
      <c r="AE38" s="2370"/>
      <c r="AF38" s="2334"/>
      <c r="AG38" s="2422" t="s">
        <v>645</v>
      </c>
      <c r="AH38" s="2421" t="s">
        <v>646</v>
      </c>
      <c r="AI38" s="2421"/>
      <c r="AJ38" s="2421"/>
      <c r="AK38" s="2421" t="s">
        <v>647</v>
      </c>
      <c r="AL38" s="2421"/>
      <c r="AM38" s="2421"/>
      <c r="AN38" s="2350" t="s">
        <v>550</v>
      </c>
      <c r="AO38" s="2369"/>
      <c r="AP38" s="2370"/>
      <c r="AQ38" s="2334"/>
      <c r="AR38" s="4257" t="s">
        <v>645</v>
      </c>
      <c r="AS38" s="4258" t="s">
        <v>646</v>
      </c>
      <c r="AT38" s="4258"/>
      <c r="AU38" s="4258"/>
      <c r="AV38" s="4258" t="s">
        <v>647</v>
      </c>
      <c r="AW38" s="4258"/>
      <c r="AX38" s="4258"/>
      <c r="AY38" s="4259" t="s">
        <v>550</v>
      </c>
      <c r="AZ38" s="4260"/>
      <c r="BA38" s="4261"/>
      <c r="BB38" s="4262"/>
      <c r="BC38" s="4257" t="s">
        <v>645</v>
      </c>
      <c r="BD38" s="4258" t="s">
        <v>646</v>
      </c>
      <c r="BE38" s="4258"/>
      <c r="BF38" s="4258"/>
      <c r="BG38" s="4258" t="s">
        <v>647</v>
      </c>
      <c r="BH38" s="4258"/>
      <c r="BI38" s="4258"/>
      <c r="BJ38" s="4259" t="s">
        <v>550</v>
      </c>
      <c r="BK38" s="4260"/>
      <c r="BL38" s="4261"/>
      <c r="BM38" s="4262"/>
      <c r="BN38" s="4257" t="s">
        <v>645</v>
      </c>
      <c r="BO38" s="4258" t="s">
        <v>646</v>
      </c>
      <c r="BP38" s="4258"/>
      <c r="BQ38" s="4258"/>
      <c r="BR38" s="4258" t="s">
        <v>647</v>
      </c>
      <c r="BS38" s="4258"/>
      <c r="BT38" s="4258"/>
      <c r="BU38" s="4259" t="s">
        <v>550</v>
      </c>
      <c r="BV38" s="4260"/>
      <c r="BW38" s="4261"/>
      <c r="BX38" s="4262"/>
      <c r="BY38" s="4257" t="s">
        <v>645</v>
      </c>
      <c r="BZ38" s="4258" t="s">
        <v>646</v>
      </c>
      <c r="CA38" s="4258"/>
      <c r="CB38" s="4258"/>
      <c r="CC38" s="4258" t="s">
        <v>647</v>
      </c>
      <c r="CD38" s="4258"/>
      <c r="CE38" s="4258"/>
      <c r="CF38" s="4259" t="s">
        <v>550</v>
      </c>
      <c r="CG38" s="4260"/>
      <c r="CH38" s="4261"/>
      <c r="CI38" s="4262"/>
      <c r="CJ38" s="4257" t="s">
        <v>645</v>
      </c>
      <c r="CK38" s="4258" t="s">
        <v>646</v>
      </c>
      <c r="CL38" s="4258"/>
      <c r="CM38" s="4258"/>
      <c r="CN38" s="4258" t="s">
        <v>647</v>
      </c>
      <c r="CO38" s="4258"/>
      <c r="CP38" s="4258"/>
      <c r="CQ38" s="4259" t="s">
        <v>550</v>
      </c>
      <c r="CR38" s="4260"/>
      <c r="CS38" s="4261"/>
      <c r="CT38" s="4262"/>
      <c r="CU38" s="4257" t="s">
        <v>645</v>
      </c>
      <c r="CV38" s="4258" t="s">
        <v>646</v>
      </c>
      <c r="CW38" s="4258"/>
      <c r="CX38" s="4258"/>
      <c r="CY38" s="4258" t="s">
        <v>647</v>
      </c>
      <c r="CZ38" s="4258"/>
      <c r="DA38" s="4258"/>
      <c r="DB38" s="4259" t="s">
        <v>550</v>
      </c>
      <c r="DC38" s="4260"/>
      <c r="DD38" s="4261"/>
      <c r="DE38" s="4262"/>
      <c r="DF38" s="4257" t="s">
        <v>645</v>
      </c>
      <c r="DG38" s="4258" t="s">
        <v>646</v>
      </c>
      <c r="DH38" s="4258"/>
      <c r="DI38" s="4258"/>
      <c r="DJ38" s="4258" t="s">
        <v>647</v>
      </c>
      <c r="DK38" s="4258"/>
      <c r="DL38" s="4258"/>
      <c r="DM38" s="4259" t="s">
        <v>550</v>
      </c>
      <c r="DN38" s="4260"/>
      <c r="DO38" s="4261"/>
      <c r="DP38" s="4262"/>
      <c r="DQ38" s="4257" t="s">
        <v>645</v>
      </c>
      <c r="DR38" s="4258" t="s">
        <v>646</v>
      </c>
      <c r="DS38" s="4258"/>
      <c r="DT38" s="4258"/>
      <c r="DU38" s="4258" t="s">
        <v>647</v>
      </c>
      <c r="DV38" s="4258"/>
      <c r="DW38" s="4258"/>
      <c r="DX38" s="4259" t="s">
        <v>550</v>
      </c>
      <c r="DY38" s="4260"/>
      <c r="DZ38" s="4261"/>
      <c r="EA38" s="4262"/>
      <c r="EB38" s="2337"/>
      <c r="EC38" s="2183"/>
      <c r="EI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648</v>
      </c>
      <c r="X39" s="2421" t="s">
        <v>649</v>
      </c>
      <c r="Y39" s="2421"/>
      <c r="Z39" s="2421" t="s">
        <v>650</v>
      </c>
      <c r="AA39" s="2421" t="s">
        <v>649</v>
      </c>
      <c r="AB39" s="2421"/>
      <c r="AC39" s="2351"/>
      <c r="AD39" s="2371"/>
      <c r="AE39" s="2372"/>
      <c r="AF39" s="2334"/>
      <c r="AG39" s="2422"/>
      <c r="AH39" s="2421" t="s">
        <v>648</v>
      </c>
      <c r="AI39" s="2421" t="s">
        <v>649</v>
      </c>
      <c r="AJ39" s="2421"/>
      <c r="AK39" s="2421" t="s">
        <v>650</v>
      </c>
      <c r="AL39" s="2421" t="s">
        <v>649</v>
      </c>
      <c r="AM39" s="2421"/>
      <c r="AN39" s="2351"/>
      <c r="AO39" s="2371"/>
      <c r="AP39" s="2372"/>
      <c r="AQ39" s="2334"/>
      <c r="AR39" s="4257"/>
      <c r="AS39" s="4258" t="s">
        <v>648</v>
      </c>
      <c r="AT39" s="4258" t="s">
        <v>649</v>
      </c>
      <c r="AU39" s="4258"/>
      <c r="AV39" s="4258" t="s">
        <v>650</v>
      </c>
      <c r="AW39" s="4258" t="s">
        <v>649</v>
      </c>
      <c r="AX39" s="4258"/>
      <c r="AY39" s="4264"/>
      <c r="AZ39" s="4265"/>
      <c r="BA39" s="4266"/>
      <c r="BB39" s="4262"/>
      <c r="BC39" s="4257"/>
      <c r="BD39" s="4258" t="s">
        <v>648</v>
      </c>
      <c r="BE39" s="4258" t="s">
        <v>649</v>
      </c>
      <c r="BF39" s="4258"/>
      <c r="BG39" s="4258" t="s">
        <v>650</v>
      </c>
      <c r="BH39" s="4258" t="s">
        <v>649</v>
      </c>
      <c r="BI39" s="4258"/>
      <c r="BJ39" s="4264"/>
      <c r="BK39" s="4265"/>
      <c r="BL39" s="4266"/>
      <c r="BM39" s="4262"/>
      <c r="BN39" s="4257"/>
      <c r="BO39" s="4258" t="s">
        <v>648</v>
      </c>
      <c r="BP39" s="4258" t="s">
        <v>649</v>
      </c>
      <c r="BQ39" s="4258"/>
      <c r="BR39" s="4258" t="s">
        <v>650</v>
      </c>
      <c r="BS39" s="4258" t="s">
        <v>649</v>
      </c>
      <c r="BT39" s="4258"/>
      <c r="BU39" s="4264"/>
      <c r="BV39" s="4265"/>
      <c r="BW39" s="4266"/>
      <c r="BX39" s="4262"/>
      <c r="BY39" s="4257"/>
      <c r="BZ39" s="4258" t="s">
        <v>648</v>
      </c>
      <c r="CA39" s="4258" t="s">
        <v>649</v>
      </c>
      <c r="CB39" s="4258"/>
      <c r="CC39" s="4258" t="s">
        <v>650</v>
      </c>
      <c r="CD39" s="4258" t="s">
        <v>649</v>
      </c>
      <c r="CE39" s="4258"/>
      <c r="CF39" s="4264"/>
      <c r="CG39" s="4265"/>
      <c r="CH39" s="4266"/>
      <c r="CI39" s="4262"/>
      <c r="CJ39" s="4257"/>
      <c r="CK39" s="4258" t="s">
        <v>648</v>
      </c>
      <c r="CL39" s="4258" t="s">
        <v>649</v>
      </c>
      <c r="CM39" s="4258"/>
      <c r="CN39" s="4258" t="s">
        <v>650</v>
      </c>
      <c r="CO39" s="4258" t="s">
        <v>649</v>
      </c>
      <c r="CP39" s="4258"/>
      <c r="CQ39" s="4264"/>
      <c r="CR39" s="4265"/>
      <c r="CS39" s="4266"/>
      <c r="CT39" s="4262"/>
      <c r="CU39" s="4257"/>
      <c r="CV39" s="4258" t="s">
        <v>648</v>
      </c>
      <c r="CW39" s="4258" t="s">
        <v>649</v>
      </c>
      <c r="CX39" s="4258"/>
      <c r="CY39" s="4258" t="s">
        <v>650</v>
      </c>
      <c r="CZ39" s="4258" t="s">
        <v>649</v>
      </c>
      <c r="DA39" s="4258"/>
      <c r="DB39" s="4264"/>
      <c r="DC39" s="4265"/>
      <c r="DD39" s="4266"/>
      <c r="DE39" s="4262"/>
      <c r="DF39" s="4257"/>
      <c r="DG39" s="4258" t="s">
        <v>648</v>
      </c>
      <c r="DH39" s="4258" t="s">
        <v>649</v>
      </c>
      <c r="DI39" s="4258"/>
      <c r="DJ39" s="4258" t="s">
        <v>650</v>
      </c>
      <c r="DK39" s="4258" t="s">
        <v>649</v>
      </c>
      <c r="DL39" s="4258"/>
      <c r="DM39" s="4264"/>
      <c r="DN39" s="4265"/>
      <c r="DO39" s="4266"/>
      <c r="DP39" s="4262"/>
      <c r="DQ39" s="4257"/>
      <c r="DR39" s="4258" t="s">
        <v>648</v>
      </c>
      <c r="DS39" s="4258" t="s">
        <v>649</v>
      </c>
      <c r="DT39" s="4258"/>
      <c r="DU39" s="4258" t="s">
        <v>650</v>
      </c>
      <c r="DV39" s="4258" t="s">
        <v>649</v>
      </c>
      <c r="DW39" s="4258"/>
      <c r="DX39" s="4264"/>
      <c r="DY39" s="4265"/>
      <c r="DZ39" s="4266"/>
      <c r="EA39" s="4262"/>
      <c r="EB39" s="2337"/>
      <c r="EC39" s="2183"/>
      <c r="ED39" s="1692"/>
      <c r="EE39" s="1692"/>
      <c r="EF39" s="1692"/>
      <c r="EG39" s="1692"/>
      <c r="EH39" s="1692"/>
      <c r="EI39" s="1687">
        <v>19</v>
      </c>
    </row>
    <row customHeight="1" ht="61.949999999999996">
      <c r="A40" s="1426"/>
      <c r="B40" s="1426" t="s">
        <v>202</v>
      </c>
      <c r="C40" s="1426" t="s">
        <v>203</v>
      </c>
      <c r="D40" s="1426" t="s">
        <v>204</v>
      </c>
      <c r="E40" s="1420" t="s">
        <v>551</v>
      </c>
      <c r="F40" s="1420" t="s">
        <v>552</v>
      </c>
      <c r="G40" s="1420" t="s">
        <v>553</v>
      </c>
      <c r="H40" s="1420"/>
      <c r="I40" s="1420" t="s">
        <v>603</v>
      </c>
      <c r="J40" s="1420" t="s">
        <v>556</v>
      </c>
      <c r="K40" s="1420" t="s">
        <v>604</v>
      </c>
      <c r="L40" s="1420" t="s">
        <v>532</v>
      </c>
      <c r="Q40" s="432"/>
      <c r="R40" s="432"/>
      <c r="S40" s="2329"/>
      <c r="T40" s="2265"/>
      <c r="U40" s="358"/>
      <c r="V40" s="2422"/>
      <c r="W40" s="2421"/>
      <c r="X40" s="2039" t="s">
        <v>651</v>
      </c>
      <c r="Y40" s="2039" t="s">
        <v>652</v>
      </c>
      <c r="Z40" s="2421"/>
      <c r="AA40" s="2039" t="s">
        <v>653</v>
      </c>
      <c r="AB40" s="2039" t="s">
        <v>654</v>
      </c>
      <c r="AC40" s="1545" t="s">
        <v>560</v>
      </c>
      <c r="AD40" s="2326" t="s">
        <v>561</v>
      </c>
      <c r="AE40" s="2327"/>
      <c r="AF40" s="2335"/>
      <c r="AG40" s="2422"/>
      <c r="AH40" s="2421"/>
      <c r="AI40" s="2039" t="s">
        <v>651</v>
      </c>
      <c r="AJ40" s="2039" t="s">
        <v>652</v>
      </c>
      <c r="AK40" s="2421"/>
      <c r="AL40" s="2039" t="s">
        <v>653</v>
      </c>
      <c r="AM40" s="2039" t="s">
        <v>654</v>
      </c>
      <c r="AN40" s="1545" t="s">
        <v>560</v>
      </c>
      <c r="AO40" s="2326" t="s">
        <v>561</v>
      </c>
      <c r="AP40" s="2327"/>
      <c r="AQ40" s="2335"/>
      <c r="AR40" s="4257"/>
      <c r="AS40" s="4258"/>
      <c r="AT40" s="4258" t="s">
        <v>651</v>
      </c>
      <c r="AU40" s="4258" t="s">
        <v>652</v>
      </c>
      <c r="AV40" s="4258"/>
      <c r="AW40" s="4258" t="s">
        <v>653</v>
      </c>
      <c r="AX40" s="4258" t="s">
        <v>654</v>
      </c>
      <c r="AY40" s="4268" t="s">
        <v>560</v>
      </c>
      <c r="AZ40" s="4269" t="s">
        <v>561</v>
      </c>
      <c r="BA40" s="4270"/>
      <c r="BB40" s="4271"/>
      <c r="BC40" s="4257"/>
      <c r="BD40" s="4258"/>
      <c r="BE40" s="4258" t="s">
        <v>651</v>
      </c>
      <c r="BF40" s="4258" t="s">
        <v>652</v>
      </c>
      <c r="BG40" s="4258"/>
      <c r="BH40" s="4258" t="s">
        <v>653</v>
      </c>
      <c r="BI40" s="4258" t="s">
        <v>654</v>
      </c>
      <c r="BJ40" s="4268" t="s">
        <v>560</v>
      </c>
      <c r="BK40" s="4269" t="s">
        <v>561</v>
      </c>
      <c r="BL40" s="4270"/>
      <c r="BM40" s="4271"/>
      <c r="BN40" s="4257"/>
      <c r="BO40" s="4258"/>
      <c r="BP40" s="4258" t="s">
        <v>651</v>
      </c>
      <c r="BQ40" s="4258" t="s">
        <v>652</v>
      </c>
      <c r="BR40" s="4258"/>
      <c r="BS40" s="4258" t="s">
        <v>653</v>
      </c>
      <c r="BT40" s="4258" t="s">
        <v>654</v>
      </c>
      <c r="BU40" s="4268" t="s">
        <v>560</v>
      </c>
      <c r="BV40" s="4269" t="s">
        <v>561</v>
      </c>
      <c r="BW40" s="4270"/>
      <c r="BX40" s="4271"/>
      <c r="BY40" s="4257"/>
      <c r="BZ40" s="4258"/>
      <c r="CA40" s="4258" t="s">
        <v>651</v>
      </c>
      <c r="CB40" s="4258" t="s">
        <v>652</v>
      </c>
      <c r="CC40" s="4258"/>
      <c r="CD40" s="4258" t="s">
        <v>653</v>
      </c>
      <c r="CE40" s="4258" t="s">
        <v>654</v>
      </c>
      <c r="CF40" s="4268" t="s">
        <v>560</v>
      </c>
      <c r="CG40" s="4269" t="s">
        <v>561</v>
      </c>
      <c r="CH40" s="4270"/>
      <c r="CI40" s="4271"/>
      <c r="CJ40" s="4257"/>
      <c r="CK40" s="4258"/>
      <c r="CL40" s="4258" t="s">
        <v>651</v>
      </c>
      <c r="CM40" s="4258" t="s">
        <v>652</v>
      </c>
      <c r="CN40" s="4258"/>
      <c r="CO40" s="4258" t="s">
        <v>653</v>
      </c>
      <c r="CP40" s="4258" t="s">
        <v>654</v>
      </c>
      <c r="CQ40" s="4268" t="s">
        <v>560</v>
      </c>
      <c r="CR40" s="4269" t="s">
        <v>561</v>
      </c>
      <c r="CS40" s="4270"/>
      <c r="CT40" s="4271"/>
      <c r="CU40" s="4257"/>
      <c r="CV40" s="4258"/>
      <c r="CW40" s="4258" t="s">
        <v>651</v>
      </c>
      <c r="CX40" s="4258" t="s">
        <v>652</v>
      </c>
      <c r="CY40" s="4258"/>
      <c r="CZ40" s="4258" t="s">
        <v>653</v>
      </c>
      <c r="DA40" s="4258" t="s">
        <v>654</v>
      </c>
      <c r="DB40" s="4268" t="s">
        <v>560</v>
      </c>
      <c r="DC40" s="4269" t="s">
        <v>561</v>
      </c>
      <c r="DD40" s="4270"/>
      <c r="DE40" s="4271"/>
      <c r="DF40" s="4257"/>
      <c r="DG40" s="4258"/>
      <c r="DH40" s="4258" t="s">
        <v>651</v>
      </c>
      <c r="DI40" s="4258" t="s">
        <v>652</v>
      </c>
      <c r="DJ40" s="4258"/>
      <c r="DK40" s="4258" t="s">
        <v>653</v>
      </c>
      <c r="DL40" s="4258" t="s">
        <v>654</v>
      </c>
      <c r="DM40" s="4268" t="s">
        <v>560</v>
      </c>
      <c r="DN40" s="4269" t="s">
        <v>561</v>
      </c>
      <c r="DO40" s="4270"/>
      <c r="DP40" s="4271"/>
      <c r="DQ40" s="4257"/>
      <c r="DR40" s="4258"/>
      <c r="DS40" s="4258" t="s">
        <v>651</v>
      </c>
      <c r="DT40" s="4258" t="s">
        <v>652</v>
      </c>
      <c r="DU40" s="4258"/>
      <c r="DV40" s="4258" t="s">
        <v>653</v>
      </c>
      <c r="DW40" s="4258" t="s">
        <v>654</v>
      </c>
      <c r="DX40" s="4268" t="s">
        <v>560</v>
      </c>
      <c r="DY40" s="4269" t="s">
        <v>561</v>
      </c>
      <c r="DZ40" s="4270"/>
      <c r="EA40" s="4271"/>
      <c r="EB40" s="2338"/>
      <c r="EC40" s="2183"/>
      <c r="EI40" s="1211">
        <v>59</v>
      </c>
    </row>
    <row s="343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179</v>
      </c>
      <c r="T41" s="1311" t="s">
        <v>105</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4272">
        <f>OFFSET(AR41,0,-1)+1</f>
        <v>5</v>
      </c>
      <c r="AS41" s="4273"/>
      <c r="AT41" s="4273"/>
      <c r="AU41" s="4273"/>
      <c r="AV41" s="4273"/>
      <c r="AW41" s="4273"/>
      <c r="AX41" s="4273"/>
      <c r="AY41" s="4272">
        <f>OFFSET(AY41,0,-1)+1</f>
        <v>1</v>
      </c>
      <c r="AZ41" s="4272">
        <f>OFFSET(AZ41,0,-1)+1</f>
        <v>2</v>
      </c>
      <c r="BA41" s="4272"/>
      <c r="BB41" s="4272">
        <f>OFFSET(BB41,0,-2)+1</f>
        <v>3</v>
      </c>
      <c r="BC41" s="4272">
        <f>OFFSET(BC41,0,-1)+1</f>
        <v>4</v>
      </c>
      <c r="BD41" s="4273"/>
      <c r="BE41" s="4273"/>
      <c r="BF41" s="4273"/>
      <c r="BG41" s="4273"/>
      <c r="BH41" s="4273"/>
      <c r="BI41" s="4273"/>
      <c r="BJ41" s="4272">
        <f>OFFSET(BJ41,0,-1)+1</f>
        <v>1</v>
      </c>
      <c r="BK41" s="4272">
        <f>OFFSET(BK41,0,-1)+1</f>
        <v>2</v>
      </c>
      <c r="BL41" s="4272"/>
      <c r="BM41" s="4272">
        <f>OFFSET(BM41,0,-2)+1</f>
        <v>3</v>
      </c>
      <c r="BN41" s="4272">
        <f>OFFSET(BN41,0,-1)+1</f>
        <v>4</v>
      </c>
      <c r="BO41" s="4273"/>
      <c r="BP41" s="4273"/>
      <c r="BQ41" s="4273"/>
      <c r="BR41" s="4273"/>
      <c r="BS41" s="4273"/>
      <c r="BT41" s="4273"/>
      <c r="BU41" s="4272">
        <f>OFFSET(BU41,0,-1)+1</f>
        <v>1</v>
      </c>
      <c r="BV41" s="4272">
        <f>OFFSET(BV41,0,-1)+1</f>
        <v>2</v>
      </c>
      <c r="BW41" s="4272"/>
      <c r="BX41" s="4272">
        <f>OFFSET(BX41,0,-2)+1</f>
        <v>3</v>
      </c>
      <c r="BY41" s="4272">
        <f>OFFSET(BY41,0,-1)+1</f>
        <v>4</v>
      </c>
      <c r="BZ41" s="4273"/>
      <c r="CA41" s="4273"/>
      <c r="CB41" s="4273"/>
      <c r="CC41" s="4273"/>
      <c r="CD41" s="4273"/>
      <c r="CE41" s="4273"/>
      <c r="CF41" s="4272">
        <f>OFFSET(CF41,0,-1)+1</f>
        <v>1</v>
      </c>
      <c r="CG41" s="4272">
        <f>OFFSET(CG41,0,-1)+1</f>
        <v>2</v>
      </c>
      <c r="CH41" s="4272"/>
      <c r="CI41" s="4272">
        <f>OFFSET(CI41,0,-2)+1</f>
        <v>3</v>
      </c>
      <c r="CJ41" s="4272">
        <f>OFFSET(CJ41,0,-1)+1</f>
        <v>4</v>
      </c>
      <c r="CK41" s="4273"/>
      <c r="CL41" s="4273"/>
      <c r="CM41" s="4273"/>
      <c r="CN41" s="4273"/>
      <c r="CO41" s="4273"/>
      <c r="CP41" s="4273"/>
      <c r="CQ41" s="4272">
        <f>OFFSET(CQ41,0,-1)+1</f>
        <v>1</v>
      </c>
      <c r="CR41" s="4272">
        <f>OFFSET(CR41,0,-1)+1</f>
        <v>2</v>
      </c>
      <c r="CS41" s="4272"/>
      <c r="CT41" s="4272">
        <f>OFFSET(CT41,0,-2)+1</f>
        <v>3</v>
      </c>
      <c r="CU41" s="4272">
        <f>OFFSET(CU41,0,-1)+1</f>
        <v>4</v>
      </c>
      <c r="CV41" s="4273"/>
      <c r="CW41" s="4273"/>
      <c r="CX41" s="4273"/>
      <c r="CY41" s="4273"/>
      <c r="CZ41" s="4273"/>
      <c r="DA41" s="4273"/>
      <c r="DB41" s="4272">
        <f>OFFSET(DB41,0,-1)+1</f>
        <v>1</v>
      </c>
      <c r="DC41" s="4272">
        <f>OFFSET(DC41,0,-1)+1</f>
        <v>2</v>
      </c>
      <c r="DD41" s="4272"/>
      <c r="DE41" s="4272">
        <f>OFFSET(DE41,0,-2)+1</f>
        <v>3</v>
      </c>
      <c r="DF41" s="4272">
        <f>OFFSET(DF41,0,-1)+1</f>
        <v>4</v>
      </c>
      <c r="DG41" s="4273"/>
      <c r="DH41" s="4273"/>
      <c r="DI41" s="4273"/>
      <c r="DJ41" s="4273"/>
      <c r="DK41" s="4273"/>
      <c r="DL41" s="4273"/>
      <c r="DM41" s="4272">
        <f>OFFSET(DM41,0,-1)+1</f>
        <v>1</v>
      </c>
      <c r="DN41" s="4272">
        <f>OFFSET(DN41,0,-1)+1</f>
        <v>2</v>
      </c>
      <c r="DO41" s="4272"/>
      <c r="DP41" s="4272">
        <f>OFFSET(DP41,0,-2)+1</f>
        <v>3</v>
      </c>
      <c r="DQ41" s="4272">
        <f>OFFSET(DQ41,0,-1)+1</f>
        <v>4</v>
      </c>
      <c r="DR41" s="4273"/>
      <c r="DS41" s="4273"/>
      <c r="DT41" s="4273"/>
      <c r="DU41" s="4273"/>
      <c r="DV41" s="4273"/>
      <c r="DW41" s="4273"/>
      <c r="DX41" s="4272">
        <f>OFFSET(DX41,0,-1)+1</f>
        <v>1</v>
      </c>
      <c r="DY41" s="4272">
        <f>OFFSET(DY41,0,-1)+1</f>
        <v>2</v>
      </c>
      <c r="DZ41" s="4272"/>
      <c r="EA41" s="4272">
        <f>OFFSET(EA41,0,-2)+1</f>
        <v>3</v>
      </c>
      <c r="EB41" s="1301">
        <f>OFFSET(EB41,0,-1)</f>
        <v>3</v>
      </c>
      <c r="EC41" s="1538">
        <f>OFFSET(EC41,0,-1)+1</f>
        <v>4</v>
      </c>
      <c r="ED41" s="567"/>
      <c r="EE41" s="567"/>
      <c r="EF41" s="567"/>
      <c r="EG41" s="567"/>
      <c r="EH41" s="567"/>
      <c r="EI41" s="552">
        <v>0</v>
      </c>
    </row>
    <row customHeight="1" ht="24">
      <c r="A42" s="1419" t="s">
        <v>312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1</v>
      </c>
      <c r="T42" s="354" t="s">
        <v>190</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3960"/>
      <c r="AS42" s="3961"/>
      <c r="AT42" s="3961"/>
      <c r="AU42" s="3961"/>
      <c r="AV42" s="3961"/>
      <c r="AW42" s="3961"/>
      <c r="AX42" s="3961"/>
      <c r="AY42" s="3961"/>
      <c r="AZ42" s="3961"/>
      <c r="BA42" s="3961"/>
      <c r="BB42" s="3962"/>
      <c r="BC42" s="3960"/>
      <c r="BD42" s="3961"/>
      <c r="BE42" s="3961"/>
      <c r="BF42" s="3961"/>
      <c r="BG42" s="3961"/>
      <c r="BH42" s="3961"/>
      <c r="BI42" s="3961"/>
      <c r="BJ42" s="3961"/>
      <c r="BK42" s="3961"/>
      <c r="BL42" s="3961"/>
      <c r="BM42" s="3962"/>
      <c r="BN42" s="3960"/>
      <c r="BO42" s="3961"/>
      <c r="BP42" s="3961"/>
      <c r="BQ42" s="3961"/>
      <c r="BR42" s="3961"/>
      <c r="BS42" s="3961"/>
      <c r="BT42" s="3961"/>
      <c r="BU42" s="3961"/>
      <c r="BV42" s="3961"/>
      <c r="BW42" s="3961"/>
      <c r="BX42" s="3962"/>
      <c r="BY42" s="3960"/>
      <c r="BZ42" s="3961"/>
      <c r="CA42" s="3961"/>
      <c r="CB42" s="3961"/>
      <c r="CC42" s="3961"/>
      <c r="CD42" s="3961"/>
      <c r="CE42" s="3961"/>
      <c r="CF42" s="3961"/>
      <c r="CG42" s="3961"/>
      <c r="CH42" s="3961"/>
      <c r="CI42" s="3962"/>
      <c r="CJ42" s="3960"/>
      <c r="CK42" s="3961"/>
      <c r="CL42" s="3961"/>
      <c r="CM42" s="3961"/>
      <c r="CN42" s="3961"/>
      <c r="CO42" s="3961"/>
      <c r="CP42" s="3961"/>
      <c r="CQ42" s="3961"/>
      <c r="CR42" s="3961"/>
      <c r="CS42" s="3961"/>
      <c r="CT42" s="3962"/>
      <c r="CU42" s="3960"/>
      <c r="CV42" s="3961"/>
      <c r="CW42" s="3961"/>
      <c r="CX42" s="3961"/>
      <c r="CY42" s="3961"/>
      <c r="CZ42" s="3961"/>
      <c r="DA42" s="3961"/>
      <c r="DB42" s="3961"/>
      <c r="DC42" s="3961"/>
      <c r="DD42" s="3961"/>
      <c r="DE42" s="3962"/>
      <c r="DF42" s="3960"/>
      <c r="DG42" s="3961"/>
      <c r="DH42" s="3961"/>
      <c r="DI42" s="3961"/>
      <c r="DJ42" s="3961"/>
      <c r="DK42" s="3961"/>
      <c r="DL42" s="3961"/>
      <c r="DM42" s="3961"/>
      <c r="DN42" s="3961"/>
      <c r="DO42" s="3961"/>
      <c r="DP42" s="3962"/>
      <c r="DQ42" s="3960"/>
      <c r="DR42" s="3961"/>
      <c r="DS42" s="3961"/>
      <c r="DT42" s="3961"/>
      <c r="DU42" s="3961"/>
      <c r="DV42" s="3961"/>
      <c r="DW42" s="3961"/>
      <c r="DX42" s="3961"/>
      <c r="DY42" s="3961"/>
      <c r="DZ42" s="3961"/>
      <c r="EA42" s="3962"/>
      <c r="EB42" s="2300"/>
      <c r="EC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E42" s="556"/>
      <c r="EF42" s="556" t="str">
        <f>IF(T42="","",T42)</f>
        <v>Наименование тарифа</v>
      </c>
      <c r="EG42" s="556"/>
      <c r="EH42" s="556"/>
      <c r="EI42" s="1211">
        <v>23</v>
      </c>
    </row>
    <row customHeight="1" ht="24">
      <c r="A43" s="1419" t="s">
        <v>312</v>
      </c>
      <c r="B43" s="1419" t="s">
        <v>313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1.1</v>
      </c>
      <c r="T43" s="364" t="s">
        <v>513</v>
      </c>
      <c r="U43" s="356"/>
      <c r="V43" s="2298"/>
      <c r="W43" s="2299"/>
      <c r="X43" s="2299"/>
      <c r="Y43" s="2299"/>
      <c r="Z43" s="2299"/>
      <c r="AA43" s="2299"/>
      <c r="AB43" s="2299"/>
      <c r="AC43" s="2299"/>
      <c r="AD43" s="2299"/>
      <c r="AE43" s="2299"/>
      <c r="AF43" s="2300"/>
      <c r="AG43" s="2298" t="str">
        <f>INDEX(PT_DIFFERENTIATION_TER,MATCH(B43,PT_DIFFERENTIATION_TER_ID,0))</f>
        <v>Территория 10</v>
      </c>
      <c r="AH43" s="2299"/>
      <c r="AI43" s="2299"/>
      <c r="AJ43" s="2299"/>
      <c r="AK43" s="2299"/>
      <c r="AL43" s="2299"/>
      <c r="AM43" s="2299"/>
      <c r="AN43" s="2299"/>
      <c r="AO43" s="2299"/>
      <c r="AP43" s="2299"/>
      <c r="AQ43" s="2299"/>
      <c r="AR43" s="3960"/>
      <c r="AS43" s="3961"/>
      <c r="AT43" s="3961"/>
      <c r="AU43" s="3961"/>
      <c r="AV43" s="3961"/>
      <c r="AW43" s="3961"/>
      <c r="AX43" s="3961"/>
      <c r="AY43" s="3961"/>
      <c r="AZ43" s="3961"/>
      <c r="BA43" s="3961"/>
      <c r="BB43" s="3962"/>
      <c r="BC43" s="3960"/>
      <c r="BD43" s="3961"/>
      <c r="BE43" s="3961"/>
      <c r="BF43" s="3961"/>
      <c r="BG43" s="3961"/>
      <c r="BH43" s="3961"/>
      <c r="BI43" s="3961"/>
      <c r="BJ43" s="3961"/>
      <c r="BK43" s="3961"/>
      <c r="BL43" s="3961"/>
      <c r="BM43" s="3962"/>
      <c r="BN43" s="3960"/>
      <c r="BO43" s="3961"/>
      <c r="BP43" s="3961"/>
      <c r="BQ43" s="3961"/>
      <c r="BR43" s="3961"/>
      <c r="BS43" s="3961"/>
      <c r="BT43" s="3961"/>
      <c r="BU43" s="3961"/>
      <c r="BV43" s="3961"/>
      <c r="BW43" s="3961"/>
      <c r="BX43" s="3962"/>
      <c r="BY43" s="3960"/>
      <c r="BZ43" s="3961"/>
      <c r="CA43" s="3961"/>
      <c r="CB43" s="3961"/>
      <c r="CC43" s="3961"/>
      <c r="CD43" s="3961"/>
      <c r="CE43" s="3961"/>
      <c r="CF43" s="3961"/>
      <c r="CG43" s="3961"/>
      <c r="CH43" s="3961"/>
      <c r="CI43" s="3962"/>
      <c r="CJ43" s="3960"/>
      <c r="CK43" s="3961"/>
      <c r="CL43" s="3961"/>
      <c r="CM43" s="3961"/>
      <c r="CN43" s="3961"/>
      <c r="CO43" s="3961"/>
      <c r="CP43" s="3961"/>
      <c r="CQ43" s="3961"/>
      <c r="CR43" s="3961"/>
      <c r="CS43" s="3961"/>
      <c r="CT43" s="3962"/>
      <c r="CU43" s="3960"/>
      <c r="CV43" s="3961"/>
      <c r="CW43" s="3961"/>
      <c r="CX43" s="3961"/>
      <c r="CY43" s="3961"/>
      <c r="CZ43" s="3961"/>
      <c r="DA43" s="3961"/>
      <c r="DB43" s="3961"/>
      <c r="DC43" s="3961"/>
      <c r="DD43" s="3961"/>
      <c r="DE43" s="3962"/>
      <c r="DF43" s="3960"/>
      <c r="DG43" s="3961"/>
      <c r="DH43" s="3961"/>
      <c r="DI43" s="3961"/>
      <c r="DJ43" s="3961"/>
      <c r="DK43" s="3961"/>
      <c r="DL43" s="3961"/>
      <c r="DM43" s="3961"/>
      <c r="DN43" s="3961"/>
      <c r="DO43" s="3961"/>
      <c r="DP43" s="3962"/>
      <c r="DQ43" s="3960"/>
      <c r="DR43" s="3961"/>
      <c r="DS43" s="3961"/>
      <c r="DT43" s="3961"/>
      <c r="DU43" s="3961"/>
      <c r="DV43" s="3961"/>
      <c r="DW43" s="3961"/>
      <c r="DX43" s="3961"/>
      <c r="DY43" s="3961"/>
      <c r="DZ43" s="3961"/>
      <c r="EA43" s="3962"/>
      <c r="EB43" s="2300"/>
      <c r="EC43" s="1314" t="s">
        <v>514</v>
      </c>
      <c r="EE43" s="556"/>
      <c r="EF43" s="556" t="str">
        <f>IF(T43="","",T43)</f>
        <v>Территория действия тарифа</v>
      </c>
      <c r="EG43" s="556"/>
      <c r="EH43" s="556"/>
      <c r="EI43" s="1211">
        <v>23</v>
      </c>
    </row>
    <row customHeight="1" ht="24">
      <c r="A44" s="1419" t="s">
        <v>312</v>
      </c>
      <c r="B44" s="1419" t="s">
        <v>313</v>
      </c>
      <c r="C44" s="1419" t="s">
        <v>314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1.1.1</v>
      </c>
      <c r="T44" s="365" t="s">
        <v>643</v>
      </c>
      <c r="U44" s="356"/>
      <c r="V44" s="2298"/>
      <c r="W44" s="2299"/>
      <c r="X44" s="2299"/>
      <c r="Y44" s="2299"/>
      <c r="Z44" s="2299"/>
      <c r="AA44" s="2299"/>
      <c r="AB44" s="2299"/>
      <c r="AC44" s="2299"/>
      <c r="AD44" s="2299"/>
      <c r="AE44" s="2299"/>
      <c r="AF44" s="2300"/>
      <c r="AG44" s="2298" t="str">
        <f>INDEX(PT_DIFFERENTIATION_CS,MATCH(C44,PT_DIFFERENTIATION_CS_ID,0))</f>
        <v>с. Чугуевка</v>
      </c>
      <c r="AH44" s="2299"/>
      <c r="AI44" s="2299"/>
      <c r="AJ44" s="2299"/>
      <c r="AK44" s="2299"/>
      <c r="AL44" s="2299"/>
      <c r="AM44" s="2299"/>
      <c r="AN44" s="2299"/>
      <c r="AO44" s="2299"/>
      <c r="AP44" s="2299"/>
      <c r="AQ44" s="2299"/>
      <c r="AR44" s="3960"/>
      <c r="AS44" s="3961"/>
      <c r="AT44" s="3961"/>
      <c r="AU44" s="3961"/>
      <c r="AV44" s="3961"/>
      <c r="AW44" s="3961"/>
      <c r="AX44" s="3961"/>
      <c r="AY44" s="3961"/>
      <c r="AZ44" s="3961"/>
      <c r="BA44" s="3961"/>
      <c r="BB44" s="3962"/>
      <c r="BC44" s="3960"/>
      <c r="BD44" s="3961"/>
      <c r="BE44" s="3961"/>
      <c r="BF44" s="3961"/>
      <c r="BG44" s="3961"/>
      <c r="BH44" s="3961"/>
      <c r="BI44" s="3961"/>
      <c r="BJ44" s="3961"/>
      <c r="BK44" s="3961"/>
      <c r="BL44" s="3961"/>
      <c r="BM44" s="3962"/>
      <c r="BN44" s="3960"/>
      <c r="BO44" s="3961"/>
      <c r="BP44" s="3961"/>
      <c r="BQ44" s="3961"/>
      <c r="BR44" s="3961"/>
      <c r="BS44" s="3961"/>
      <c r="BT44" s="3961"/>
      <c r="BU44" s="3961"/>
      <c r="BV44" s="3961"/>
      <c r="BW44" s="3961"/>
      <c r="BX44" s="3962"/>
      <c r="BY44" s="3960"/>
      <c r="BZ44" s="3961"/>
      <c r="CA44" s="3961"/>
      <c r="CB44" s="3961"/>
      <c r="CC44" s="3961"/>
      <c r="CD44" s="3961"/>
      <c r="CE44" s="3961"/>
      <c r="CF44" s="3961"/>
      <c r="CG44" s="3961"/>
      <c r="CH44" s="3961"/>
      <c r="CI44" s="3962"/>
      <c r="CJ44" s="3960"/>
      <c r="CK44" s="3961"/>
      <c r="CL44" s="3961"/>
      <c r="CM44" s="3961"/>
      <c r="CN44" s="3961"/>
      <c r="CO44" s="3961"/>
      <c r="CP44" s="3961"/>
      <c r="CQ44" s="3961"/>
      <c r="CR44" s="3961"/>
      <c r="CS44" s="3961"/>
      <c r="CT44" s="3962"/>
      <c r="CU44" s="3960"/>
      <c r="CV44" s="3961"/>
      <c r="CW44" s="3961"/>
      <c r="CX44" s="3961"/>
      <c r="CY44" s="3961"/>
      <c r="CZ44" s="3961"/>
      <c r="DA44" s="3961"/>
      <c r="DB44" s="3961"/>
      <c r="DC44" s="3961"/>
      <c r="DD44" s="3961"/>
      <c r="DE44" s="3962"/>
      <c r="DF44" s="3960"/>
      <c r="DG44" s="3961"/>
      <c r="DH44" s="3961"/>
      <c r="DI44" s="3961"/>
      <c r="DJ44" s="3961"/>
      <c r="DK44" s="3961"/>
      <c r="DL44" s="3961"/>
      <c r="DM44" s="3961"/>
      <c r="DN44" s="3961"/>
      <c r="DO44" s="3961"/>
      <c r="DP44" s="3962"/>
      <c r="DQ44" s="3960"/>
      <c r="DR44" s="3961"/>
      <c r="DS44" s="3961"/>
      <c r="DT44" s="3961"/>
      <c r="DU44" s="3961"/>
      <c r="DV44" s="3961"/>
      <c r="DW44" s="3961"/>
      <c r="DX44" s="3961"/>
      <c r="DY44" s="3961"/>
      <c r="DZ44" s="3961"/>
      <c r="EA44" s="3962"/>
      <c r="EB44" s="2300"/>
      <c r="EC44" s="1314" t="s">
        <v>644</v>
      </c>
      <c r="EE44" s="556"/>
      <c r="EF44" s="556" t="str">
        <f>IF(T44="","",T44)</f>
        <v>Наименование централизованной системы горячего водоснабжения</v>
      </c>
      <c r="EG44" s="556"/>
      <c r="EH44" s="556"/>
      <c r="EI44" s="1211">
        <v>23</v>
      </c>
    </row>
    <row customHeight="1" ht="24">
      <c r="A45" s="1419" t="s">
        <v>312</v>
      </c>
      <c r="B45" s="1419" t="s">
        <v>313</v>
      </c>
      <c r="C45" s="1419" t="s">
        <v>314</v>
      </c>
      <c r="D45" s="1419" t="s">
        <v>655</v>
      </c>
      <c r="E45" s="2315"/>
      <c r="F45" s="2315"/>
      <c r="G45" s="2315"/>
      <c r="H45" s="2315"/>
      <c r="I45" s="2312" t="str">
        <f>S44&amp;".1"</f>
        <v>1.1.1.1</v>
      </c>
      <c r="J45" s="1419"/>
      <c r="K45" s="1419"/>
      <c r="L45" s="1420"/>
      <c r="P45" s="2313">
        <v>1</v>
      </c>
      <c r="Q45" s="1537"/>
      <c r="R45" s="412"/>
      <c r="S45" s="1549" t="str">
        <f>$I45</f>
        <v>1.1.1.1</v>
      </c>
      <c r="T45" s="341" t="s">
        <v>596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3963"/>
      <c r="AS45" s="3964"/>
      <c r="AT45" s="3964"/>
      <c r="AU45" s="3964"/>
      <c r="AV45" s="3964"/>
      <c r="AW45" s="3964"/>
      <c r="AX45" s="3964"/>
      <c r="AY45" s="3964"/>
      <c r="AZ45" s="3964"/>
      <c r="BA45" s="3964"/>
      <c r="BB45" s="3965"/>
      <c r="BC45" s="3963"/>
      <c r="BD45" s="3964"/>
      <c r="BE45" s="3964"/>
      <c r="BF45" s="3964"/>
      <c r="BG45" s="3964"/>
      <c r="BH45" s="3964"/>
      <c r="BI45" s="3964"/>
      <c r="BJ45" s="3964"/>
      <c r="BK45" s="3964"/>
      <c r="BL45" s="3964"/>
      <c r="BM45" s="3965"/>
      <c r="BN45" s="3963"/>
      <c r="BO45" s="3964"/>
      <c r="BP45" s="3964"/>
      <c r="BQ45" s="3964"/>
      <c r="BR45" s="3964"/>
      <c r="BS45" s="3964"/>
      <c r="BT45" s="3964"/>
      <c r="BU45" s="3964"/>
      <c r="BV45" s="3964"/>
      <c r="BW45" s="3964"/>
      <c r="BX45" s="3965"/>
      <c r="BY45" s="3963"/>
      <c r="BZ45" s="3964"/>
      <c r="CA45" s="3964"/>
      <c r="CB45" s="3964"/>
      <c r="CC45" s="3964"/>
      <c r="CD45" s="3964"/>
      <c r="CE45" s="3964"/>
      <c r="CF45" s="3964"/>
      <c r="CG45" s="3964"/>
      <c r="CH45" s="3964"/>
      <c r="CI45" s="3965"/>
      <c r="CJ45" s="3963"/>
      <c r="CK45" s="3964"/>
      <c r="CL45" s="3964"/>
      <c r="CM45" s="3964"/>
      <c r="CN45" s="3964"/>
      <c r="CO45" s="3964"/>
      <c r="CP45" s="3964"/>
      <c r="CQ45" s="3964"/>
      <c r="CR45" s="3964"/>
      <c r="CS45" s="3964"/>
      <c r="CT45" s="3965"/>
      <c r="CU45" s="3963"/>
      <c r="CV45" s="3964"/>
      <c r="CW45" s="3964"/>
      <c r="CX45" s="3964"/>
      <c r="CY45" s="3964"/>
      <c r="CZ45" s="3964"/>
      <c r="DA45" s="3964"/>
      <c r="DB45" s="3964"/>
      <c r="DC45" s="3964"/>
      <c r="DD45" s="3964"/>
      <c r="DE45" s="3965"/>
      <c r="DF45" s="3963"/>
      <c r="DG45" s="3964"/>
      <c r="DH45" s="3964"/>
      <c r="DI45" s="3964"/>
      <c r="DJ45" s="3964"/>
      <c r="DK45" s="3964"/>
      <c r="DL45" s="3964"/>
      <c r="DM45" s="3964"/>
      <c r="DN45" s="3964"/>
      <c r="DO45" s="3964"/>
      <c r="DP45" s="3965"/>
      <c r="DQ45" s="3963"/>
      <c r="DR45" s="3964"/>
      <c r="DS45" s="3964"/>
      <c r="DT45" s="3964"/>
      <c r="DU45" s="3964"/>
      <c r="DV45" s="3964"/>
      <c r="DW45" s="3964"/>
      <c r="DX45" s="3964"/>
      <c r="DY45" s="3964"/>
      <c r="DZ45" s="3964"/>
      <c r="EA45" s="3965"/>
      <c r="EB45" s="2411"/>
      <c r="EC45" s="1314" t="s">
        <v>597</v>
      </c>
      <c r="EE45" s="556"/>
      <c r="EF45" s="556" t="str">
        <f>IF(T45="","",T45)</f>
        <v>Наименование признака дифференциации</v>
      </c>
      <c r="EG45" s="556"/>
      <c r="EH45" s="556"/>
      <c r="EI45" s="1211">
        <v>23</v>
      </c>
    </row>
    <row customHeight="1" ht="24">
      <c r="A46" s="1419" t="s">
        <v>312</v>
      </c>
      <c r="B46" s="1419" t="s">
        <v>313</v>
      </c>
      <c r="C46" s="1419" t="s">
        <v>314</v>
      </c>
      <c r="D46" s="1419" t="s">
        <v>655</v>
      </c>
      <c r="E46" s="2315"/>
      <c r="F46" s="2315"/>
      <c r="G46" s="2315"/>
      <c r="H46" s="2315"/>
      <c r="I46" s="2342"/>
      <c r="J46" s="2312" t="str">
        <f>I45&amp;".1"</f>
        <v>1.1.1.1.1</v>
      </c>
      <c r="K46" s="1419"/>
      <c r="L46" s="1420" t="s">
        <v>522</v>
      </c>
      <c r="P46" s="2313"/>
      <c r="Q46" s="2313">
        <v>1</v>
      </c>
      <c r="R46" s="413"/>
      <c r="S46" s="1549" t="str">
        <f>$J46</f>
        <v>1.1.1.1.1</v>
      </c>
      <c r="T46" s="342" t="s">
        <v>523</v>
      </c>
      <c r="U46" s="356"/>
      <c r="V46" s="2301"/>
      <c r="W46" s="2302"/>
      <c r="X46" s="2302"/>
      <c r="Y46" s="2302"/>
      <c r="Z46" s="2302"/>
      <c r="AA46" s="2302"/>
      <c r="AB46" s="2302"/>
      <c r="AC46" s="2302"/>
      <c r="AD46" s="2302"/>
      <c r="AE46" s="2302"/>
      <c r="AF46" s="2303"/>
      <c r="AG46" s="2301" t="s">
        <v>656</v>
      </c>
      <c r="AH46" s="2302"/>
      <c r="AI46" s="2302"/>
      <c r="AJ46" s="2302"/>
      <c r="AK46" s="2302"/>
      <c r="AL46" s="2302"/>
      <c r="AM46" s="2302"/>
      <c r="AN46" s="2302"/>
      <c r="AO46" s="2302"/>
      <c r="AP46" s="2302"/>
      <c r="AQ46" s="2302"/>
      <c r="AR46" s="3966"/>
      <c r="AS46" s="3967"/>
      <c r="AT46" s="3967"/>
      <c r="AU46" s="3967"/>
      <c r="AV46" s="3967"/>
      <c r="AW46" s="3967"/>
      <c r="AX46" s="3967"/>
      <c r="AY46" s="3967"/>
      <c r="AZ46" s="3967"/>
      <c r="BA46" s="3967"/>
      <c r="BB46" s="3968"/>
      <c r="BC46" s="3966"/>
      <c r="BD46" s="3967"/>
      <c r="BE46" s="3967"/>
      <c r="BF46" s="3967"/>
      <c r="BG46" s="3967"/>
      <c r="BH46" s="3967"/>
      <c r="BI46" s="3967"/>
      <c r="BJ46" s="3967"/>
      <c r="BK46" s="3967"/>
      <c r="BL46" s="3967"/>
      <c r="BM46" s="3968"/>
      <c r="BN46" s="3966"/>
      <c r="BO46" s="3967"/>
      <c r="BP46" s="3967"/>
      <c r="BQ46" s="3967"/>
      <c r="BR46" s="3967"/>
      <c r="BS46" s="3967"/>
      <c r="BT46" s="3967"/>
      <c r="BU46" s="3967"/>
      <c r="BV46" s="3967"/>
      <c r="BW46" s="3967"/>
      <c r="BX46" s="3968"/>
      <c r="BY46" s="3966"/>
      <c r="BZ46" s="3967"/>
      <c r="CA46" s="3967"/>
      <c r="CB46" s="3967"/>
      <c r="CC46" s="3967"/>
      <c r="CD46" s="3967"/>
      <c r="CE46" s="3967"/>
      <c r="CF46" s="3967"/>
      <c r="CG46" s="3967"/>
      <c r="CH46" s="3967"/>
      <c r="CI46" s="3968"/>
      <c r="CJ46" s="3966"/>
      <c r="CK46" s="3967"/>
      <c r="CL46" s="3967"/>
      <c r="CM46" s="3967"/>
      <c r="CN46" s="3967"/>
      <c r="CO46" s="3967"/>
      <c r="CP46" s="3967"/>
      <c r="CQ46" s="3967"/>
      <c r="CR46" s="3967"/>
      <c r="CS46" s="3967"/>
      <c r="CT46" s="3968"/>
      <c r="CU46" s="3966"/>
      <c r="CV46" s="3967"/>
      <c r="CW46" s="3967"/>
      <c r="CX46" s="3967"/>
      <c r="CY46" s="3967"/>
      <c r="CZ46" s="3967"/>
      <c r="DA46" s="3967"/>
      <c r="DB46" s="3967"/>
      <c r="DC46" s="3967"/>
      <c r="DD46" s="3967"/>
      <c r="DE46" s="3968"/>
      <c r="DF46" s="3966"/>
      <c r="DG46" s="3967"/>
      <c r="DH46" s="3967"/>
      <c r="DI46" s="3967"/>
      <c r="DJ46" s="3967"/>
      <c r="DK46" s="3967"/>
      <c r="DL46" s="3967"/>
      <c r="DM46" s="3967"/>
      <c r="DN46" s="3967"/>
      <c r="DO46" s="3967"/>
      <c r="DP46" s="3968"/>
      <c r="DQ46" s="3966"/>
      <c r="DR46" s="3967"/>
      <c r="DS46" s="3967"/>
      <c r="DT46" s="3967"/>
      <c r="DU46" s="3967"/>
      <c r="DV46" s="3967"/>
      <c r="DW46" s="3967"/>
      <c r="DX46" s="3967"/>
      <c r="DY46" s="3967"/>
      <c r="DZ46" s="3967"/>
      <c r="EA46" s="3968"/>
      <c r="EB46" s="2303"/>
      <c r="EC46" s="1363" t="s">
        <v>598</v>
      </c>
      <c r="EE46" s="556"/>
      <c r="EF46" s="556" t="str">
        <f>IF(T46="","",T46)</f>
        <v>Группа потребителей</v>
      </c>
      <c r="EG46" s="556"/>
      <c r="EH46" s="556"/>
      <c r="EI46" s="1211">
        <v>23</v>
      </c>
    </row>
    <row customHeight="1" ht="24">
      <c r="A47" s="1419" t="s">
        <v>312</v>
      </c>
      <c r="B47" s="1419" t="s">
        <v>313</v>
      </c>
      <c r="C47" s="1419" t="s">
        <v>314</v>
      </c>
      <c r="D47" s="1419" t="s">
        <v>655</v>
      </c>
      <c r="E47" s="2315"/>
      <c r="F47" s="2315"/>
      <c r="G47" s="2315"/>
      <c r="H47" s="2315"/>
      <c r="I47" s="2342"/>
      <c r="J47" s="2342"/>
      <c r="K47" s="2312" t="str">
        <f>J46&amp;".1"</f>
        <v>1.1.1.1.1.1</v>
      </c>
      <c r="L47" s="1420"/>
      <c r="P47" s="2313"/>
      <c r="Q47" s="2313"/>
      <c r="R47" s="413">
        <v>1</v>
      </c>
      <c r="S47" s="1549" t="str">
        <f>$K47</f>
        <v>1.1.1.1.1.1</v>
      </c>
      <c r="T47" s="1493" t="s">
        <v>657</v>
      </c>
      <c r="U47" s="356"/>
      <c r="V47" s="3969"/>
      <c r="W47" s="3969"/>
      <c r="X47" s="3969"/>
      <c r="Y47" s="3969"/>
      <c r="Z47" s="3969"/>
      <c r="AA47" s="3969"/>
      <c r="AB47" s="3969"/>
      <c r="AC47" s="3970"/>
      <c r="AD47" s="3971" t="s">
        <v>63</v>
      </c>
      <c r="AE47" s="4274"/>
      <c r="AF47" s="3971" t="s">
        <v>63</v>
      </c>
      <c r="AG47" s="807">
        <v>402.04</v>
      </c>
      <c r="AH47" s="807"/>
      <c r="AI47" s="807"/>
      <c r="AJ47" s="807"/>
      <c r="AK47" s="807"/>
      <c r="AL47" s="807"/>
      <c r="AM47" s="807"/>
      <c r="AN47" s="3970">
        <v>45292</v>
      </c>
      <c r="AO47" s="2163" t="s">
        <v>63</v>
      </c>
      <c r="AP47" s="4274">
        <v>45473</v>
      </c>
      <c r="AQ47" s="2163" t="s">
        <v>63</v>
      </c>
      <c r="AR47" s="3969">
        <v>455.51</v>
      </c>
      <c r="AS47" s="3969"/>
      <c r="AT47" s="3969"/>
      <c r="AU47" s="3969"/>
      <c r="AV47" s="3969"/>
      <c r="AW47" s="3969"/>
      <c r="AX47" s="3969"/>
      <c r="AY47" s="3970">
        <v>45474</v>
      </c>
      <c r="AZ47" s="3971" t="s">
        <v>63</v>
      </c>
      <c r="BA47" s="4274">
        <v>45838</v>
      </c>
      <c r="BB47" s="3971" t="s">
        <v>63</v>
      </c>
      <c r="BC47" s="3969">
        <v>536.85</v>
      </c>
      <c r="BD47" s="3969"/>
      <c r="BE47" s="3969"/>
      <c r="BF47" s="3969"/>
      <c r="BG47" s="3969"/>
      <c r="BH47" s="3969"/>
      <c r="BI47" s="3969"/>
      <c r="BJ47" s="3970">
        <v>45839</v>
      </c>
      <c r="BK47" s="3971" t="s">
        <v>63</v>
      </c>
      <c r="BL47" s="4274">
        <v>46022.38337962963</v>
      </c>
      <c r="BM47" s="3971" t="s">
        <v>63</v>
      </c>
      <c r="BN47" s="3969">
        <v>511.74</v>
      </c>
      <c r="BO47" s="3969"/>
      <c r="BP47" s="3969"/>
      <c r="BQ47" s="3969"/>
      <c r="BR47" s="3969"/>
      <c r="BS47" s="3969"/>
      <c r="BT47" s="3969"/>
      <c r="BU47" s="3970">
        <v>46023.3843287037</v>
      </c>
      <c r="BV47" s="3971" t="s">
        <v>63</v>
      </c>
      <c r="BW47" s="4274">
        <v>46203.38462962963</v>
      </c>
      <c r="BX47" s="3971" t="s">
        <v>63</v>
      </c>
      <c r="BY47" s="3969">
        <v>552.85</v>
      </c>
      <c r="BZ47" s="3969"/>
      <c r="CA47" s="3969"/>
      <c r="CB47" s="3969"/>
      <c r="CC47" s="3969"/>
      <c r="CD47" s="3969"/>
      <c r="CE47" s="3969"/>
      <c r="CF47" s="3970">
        <v>46204.3859375</v>
      </c>
      <c r="CG47" s="3971" t="s">
        <v>63</v>
      </c>
      <c r="CH47" s="4274">
        <v>46387.3862037037</v>
      </c>
      <c r="CI47" s="3971" t="s">
        <v>63</v>
      </c>
      <c r="CJ47" s="3969">
        <v>503.26</v>
      </c>
      <c r="CK47" s="3969"/>
      <c r="CL47" s="3969"/>
      <c r="CM47" s="3969"/>
      <c r="CN47" s="3969"/>
      <c r="CO47" s="3969"/>
      <c r="CP47" s="3969"/>
      <c r="CQ47" s="3970">
        <v>46388.3881712963</v>
      </c>
      <c r="CR47" s="3971" t="s">
        <v>63</v>
      </c>
      <c r="CS47" s="4274">
        <v>46568</v>
      </c>
      <c r="CT47" s="3971" t="s">
        <v>63</v>
      </c>
      <c r="CU47" s="3969">
        <v>566.18</v>
      </c>
      <c r="CV47" s="3969"/>
      <c r="CW47" s="3969"/>
      <c r="CX47" s="3969"/>
      <c r="CY47" s="3969"/>
      <c r="CZ47" s="3969"/>
      <c r="DA47" s="3969"/>
      <c r="DB47" s="3970">
        <v>46569.3890625</v>
      </c>
      <c r="DC47" s="3971" t="s">
        <v>63</v>
      </c>
      <c r="DD47" s="4274">
        <v>46752.38930555555</v>
      </c>
      <c r="DE47" s="3971" t="s">
        <v>63</v>
      </c>
      <c r="DF47" s="3969">
        <v>530.73</v>
      </c>
      <c r="DG47" s="3969"/>
      <c r="DH47" s="3969"/>
      <c r="DI47" s="3969"/>
      <c r="DJ47" s="3969"/>
      <c r="DK47" s="3969"/>
      <c r="DL47" s="3969"/>
      <c r="DM47" s="3970">
        <v>46753.39037037037</v>
      </c>
      <c r="DN47" s="3971" t="s">
        <v>63</v>
      </c>
      <c r="DO47" s="4274">
        <v>46934.390601851854</v>
      </c>
      <c r="DP47" s="3971" t="s">
        <v>63</v>
      </c>
      <c r="DQ47" s="3969">
        <v>573.99</v>
      </c>
      <c r="DR47" s="3969"/>
      <c r="DS47" s="3969"/>
      <c r="DT47" s="3969"/>
      <c r="DU47" s="3969"/>
      <c r="DV47" s="3969"/>
      <c r="DW47" s="3969"/>
      <c r="DX47" s="3970">
        <v>46935.39210648148</v>
      </c>
      <c r="DY47" s="3971" t="s">
        <v>63</v>
      </c>
      <c r="DZ47" s="4274">
        <v>47118.39240740741</v>
      </c>
      <c r="EA47" s="3971" t="s">
        <v>63</v>
      </c>
      <c r="EB47" s="1494"/>
      <c r="EC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47" s="567">
        <f>STRCHECKDATE(V48:EB48)</f>
      </c>
      <c r="EE47" s="556"/>
      <c r="EF47" s="556" t="str">
        <f>IF(T47="","",T47)</f>
        <v>Без учета НДС</v>
      </c>
      <c r="EG47" s="556"/>
      <c r="EH47" s="556"/>
      <c r="EI47" s="1211">
        <v>23</v>
      </c>
    </row>
    <row customHeight="1" ht="0">
      <c r="A48" s="1419" t="s">
        <v>312</v>
      </c>
      <c r="B48" s="1419" t="s">
        <v>313</v>
      </c>
      <c r="C48" s="1419" t="s">
        <v>314</v>
      </c>
      <c r="D48" s="1419" t="s">
        <v>655</v>
      </c>
      <c r="E48" s="2315"/>
      <c r="F48" s="2315"/>
      <c r="G48" s="2315"/>
      <c r="H48" s="2315"/>
      <c r="I48" s="2342"/>
      <c r="J48" s="2342"/>
      <c r="K48" s="2312"/>
      <c r="L48" s="1420"/>
      <c r="P48" s="2313"/>
      <c r="Q48" s="2313"/>
      <c r="R48" s="413"/>
      <c r="S48" s="1546"/>
      <c r="T48" s="356"/>
      <c r="U48" s="356"/>
      <c r="V48" s="3972"/>
      <c r="W48" s="3972"/>
      <c r="X48" s="3972"/>
      <c r="Y48" s="3972"/>
      <c r="Z48" s="3972"/>
      <c r="AA48" s="3972"/>
      <c r="AB48" s="3972"/>
      <c r="AC48" s="3973"/>
      <c r="AD48" s="3971"/>
      <c r="AE48" s="4275"/>
      <c r="AF48" s="3971"/>
      <c r="AG48" s="381"/>
      <c r="AH48" s="381"/>
      <c r="AI48" s="381"/>
      <c r="AJ48" s="381"/>
      <c r="AK48" s="381"/>
      <c r="AL48" s="381"/>
      <c r="AM48" s="381"/>
      <c r="AN48" s="2322"/>
      <c r="AO48" s="2163"/>
      <c r="AP48" s="2344"/>
      <c r="AQ48" s="2163"/>
      <c r="AR48" s="3972"/>
      <c r="AS48" s="3972"/>
      <c r="AT48" s="3972"/>
      <c r="AU48" s="3972"/>
      <c r="AV48" s="3972"/>
      <c r="AW48" s="3972"/>
      <c r="AX48" s="3972"/>
      <c r="AY48" s="3973"/>
      <c r="AZ48" s="3971"/>
      <c r="BA48" s="4275"/>
      <c r="BB48" s="3971"/>
      <c r="BC48" s="3972"/>
      <c r="BD48" s="3972"/>
      <c r="BE48" s="3972"/>
      <c r="BF48" s="3972"/>
      <c r="BG48" s="3972"/>
      <c r="BH48" s="3972"/>
      <c r="BI48" s="3972"/>
      <c r="BJ48" s="3973"/>
      <c r="BK48" s="3971"/>
      <c r="BL48" s="4275"/>
      <c r="BM48" s="3971"/>
      <c r="BN48" s="3972"/>
      <c r="BO48" s="3972"/>
      <c r="BP48" s="3972"/>
      <c r="BQ48" s="3972"/>
      <c r="BR48" s="3972"/>
      <c r="BS48" s="3972"/>
      <c r="BT48" s="3972"/>
      <c r="BU48" s="3973"/>
      <c r="BV48" s="3971"/>
      <c r="BW48" s="4275"/>
      <c r="BX48" s="3971"/>
      <c r="BY48" s="3972"/>
      <c r="BZ48" s="3972"/>
      <c r="CA48" s="3972"/>
      <c r="CB48" s="3972"/>
      <c r="CC48" s="3972"/>
      <c r="CD48" s="3972"/>
      <c r="CE48" s="3972"/>
      <c r="CF48" s="3973"/>
      <c r="CG48" s="3971"/>
      <c r="CH48" s="4275"/>
      <c r="CI48" s="3971"/>
      <c r="CJ48" s="3972"/>
      <c r="CK48" s="3972"/>
      <c r="CL48" s="3972"/>
      <c r="CM48" s="3972"/>
      <c r="CN48" s="3972"/>
      <c r="CO48" s="3972"/>
      <c r="CP48" s="3972"/>
      <c r="CQ48" s="3973"/>
      <c r="CR48" s="3971"/>
      <c r="CS48" s="4275"/>
      <c r="CT48" s="3971"/>
      <c r="CU48" s="3972"/>
      <c r="CV48" s="3972"/>
      <c r="CW48" s="3972"/>
      <c r="CX48" s="3972"/>
      <c r="CY48" s="3972"/>
      <c r="CZ48" s="3972"/>
      <c r="DA48" s="3972"/>
      <c r="DB48" s="3973"/>
      <c r="DC48" s="3971"/>
      <c r="DD48" s="4275"/>
      <c r="DE48" s="3971"/>
      <c r="DF48" s="3972"/>
      <c r="DG48" s="3972"/>
      <c r="DH48" s="3972"/>
      <c r="DI48" s="3972"/>
      <c r="DJ48" s="3972"/>
      <c r="DK48" s="3972"/>
      <c r="DL48" s="3972"/>
      <c r="DM48" s="3973"/>
      <c r="DN48" s="3971"/>
      <c r="DO48" s="4275"/>
      <c r="DP48" s="3971"/>
      <c r="DQ48" s="3972"/>
      <c r="DR48" s="3972"/>
      <c r="DS48" s="3972"/>
      <c r="DT48" s="3972"/>
      <c r="DU48" s="3972"/>
      <c r="DV48" s="3972"/>
      <c r="DW48" s="3972"/>
      <c r="DX48" s="3973"/>
      <c r="DY48" s="3971"/>
      <c r="DZ48" s="4275"/>
      <c r="EA48" s="3971"/>
      <c r="EB48" s="1495"/>
      <c r="EC48" s="2405"/>
      <c r="EE48" s="556"/>
      <c r="EF48" s="556" t="str">
        <f>IF(T48="","",T48)</f>
        <v/>
      </c>
      <c r="EG48" s="556"/>
      <c r="EH48" s="556"/>
      <c r="EI48" s="1211">
        <v>0</v>
      </c>
    </row>
    <row customHeight="1" ht="21">
      <c r="A49" s="1419" t="s">
        <v>312</v>
      </c>
      <c r="B49" s="1419" t="s">
        <v>313</v>
      </c>
      <c r="C49" s="1419" t="s">
        <v>314</v>
      </c>
      <c r="D49" s="1419" t="s">
        <v>655</v>
      </c>
      <c r="E49" s="2315"/>
      <c r="F49" s="2315"/>
      <c r="G49" s="2315"/>
      <c r="H49" s="2315"/>
      <c r="I49" s="2342"/>
      <c r="J49" s="2312"/>
      <c r="K49" s="1419"/>
      <c r="L49" s="1420"/>
      <c r="P49" s="2313"/>
      <c r="Q49" s="2313"/>
      <c r="R49" s="412"/>
      <c r="S49" s="1334"/>
      <c r="T49" s="343" t="s">
        <v>599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76"/>
      <c r="AS49" s="4277"/>
      <c r="AT49" s="4278"/>
      <c r="AU49" s="4279"/>
      <c r="AV49" s="4280"/>
      <c r="AW49" s="4281"/>
      <c r="AX49" s="4282"/>
      <c r="AY49" s="4283"/>
      <c r="AZ49" s="4284"/>
      <c r="BA49" s="4285"/>
      <c r="BB49" s="4286"/>
      <c r="BC49" s="4287"/>
      <c r="BD49" s="4288"/>
      <c r="BE49" s="4289"/>
      <c r="BF49" s="4290"/>
      <c r="BG49" s="4291"/>
      <c r="BH49" s="4292"/>
      <c r="BI49" s="4293"/>
      <c r="BJ49" s="4294"/>
      <c r="BK49" s="4295"/>
      <c r="BL49" s="4296"/>
      <c r="BM49" s="4297"/>
      <c r="BN49" s="4298"/>
      <c r="BO49" s="4299"/>
      <c r="BP49" s="4300"/>
      <c r="BQ49" s="4301"/>
      <c r="BR49" s="4302"/>
      <c r="BS49" s="4303"/>
      <c r="BT49" s="4304"/>
      <c r="BU49" s="4305"/>
      <c r="BV49" s="4306"/>
      <c r="BW49" s="4307"/>
      <c r="BX49" s="4308"/>
      <c r="BY49" s="4309"/>
      <c r="BZ49" s="4310"/>
      <c r="CA49" s="4311"/>
      <c r="CB49" s="4312"/>
      <c r="CC49" s="4313"/>
      <c r="CD49" s="4314"/>
      <c r="CE49" s="4315"/>
      <c r="CF49" s="4316"/>
      <c r="CG49" s="4317"/>
      <c r="CH49" s="4318"/>
      <c r="CI49" s="4319"/>
      <c r="CJ49" s="4320"/>
      <c r="CK49" s="4321"/>
      <c r="CL49" s="4322"/>
      <c r="CM49" s="4323"/>
      <c r="CN49" s="4324"/>
      <c r="CO49" s="4325"/>
      <c r="CP49" s="4326"/>
      <c r="CQ49" s="4327"/>
      <c r="CR49" s="4328"/>
      <c r="CS49" s="4329"/>
      <c r="CT49" s="4330"/>
      <c r="CU49" s="4331"/>
      <c r="CV49" s="4332"/>
      <c r="CW49" s="4333"/>
      <c r="CX49" s="4334"/>
      <c r="CY49" s="4335"/>
      <c r="CZ49" s="4336"/>
      <c r="DA49" s="4337"/>
      <c r="DB49" s="4338"/>
      <c r="DC49" s="4339"/>
      <c r="DD49" s="4340"/>
      <c r="DE49" s="4341"/>
      <c r="DF49" s="4342"/>
      <c r="DG49" s="4343"/>
      <c r="DH49" s="4344"/>
      <c r="DI49" s="4345"/>
      <c r="DJ49" s="4346"/>
      <c r="DK49" s="4347"/>
      <c r="DL49" s="4348"/>
      <c r="DM49" s="4349"/>
      <c r="DN49" s="4350"/>
      <c r="DO49" s="4351"/>
      <c r="DP49" s="4352"/>
      <c r="DQ49" s="4353"/>
      <c r="DR49" s="4354"/>
      <c r="DS49" s="4355"/>
      <c r="DT49" s="4356"/>
      <c r="DU49" s="4357"/>
      <c r="DV49" s="4358"/>
      <c r="DW49" s="4359"/>
      <c r="DX49" s="4360"/>
      <c r="DY49" s="4361"/>
      <c r="DZ49" s="4362"/>
      <c r="EA49" s="4363"/>
      <c r="EB49" s="423"/>
      <c r="EC49" s="1314" t="s">
        <v>600</v>
      </c>
      <c r="EE49" s="556"/>
      <c r="EF49" s="556" t="str">
        <f>IF(T49="","",T49)</f>
        <v>Добавить значение признака дифференциации</v>
      </c>
      <c r="EG49" s="556"/>
      <c r="EH49" s="556"/>
      <c r="EI49" s="1211">
        <v>20</v>
      </c>
    </row>
    <row s="4364" customFormat="1" customHeight="1" ht="23.25">
      <c r="A50" s="4365"/>
      <c r="B50" s="4365"/>
      <c r="C50" s="4365"/>
      <c r="D50" s="4365"/>
      <c r="E50" s="4366"/>
      <c r="F50" s="4366"/>
      <c r="G50" s="4366"/>
      <c r="H50" s="4366"/>
      <c r="I50" s="4367"/>
      <c r="J50" s="4368" t="str">
        <f>I45&amp;".2"</f>
        <v>1.1.1.1.2</v>
      </c>
      <c r="K50" s="4365"/>
      <c r="L50" s="4369" t="s">
        <v>522</v>
      </c>
      <c r="M50" s="4370"/>
      <c r="N50" s="4370"/>
      <c r="O50" s="4370"/>
      <c r="P50" s="4371"/>
      <c r="Q50" s="4372" t="s">
        <v>106</v>
      </c>
      <c r="R50" s="4373"/>
      <c r="S50" s="4374" t="str">
        <f>$J50</f>
        <v>1.1.1.1.2</v>
      </c>
      <c r="T50" s="4375" t="s">
        <v>523</v>
      </c>
      <c r="U50" s="4376"/>
      <c r="V50" s="3966"/>
      <c r="W50" s="3967"/>
      <c r="X50" s="3967"/>
      <c r="Y50" s="3967"/>
      <c r="Z50" s="3967"/>
      <c r="AA50" s="3967"/>
      <c r="AB50" s="3967"/>
      <c r="AC50" s="3967"/>
      <c r="AD50" s="3967"/>
      <c r="AE50" s="3967"/>
      <c r="AF50" s="3968"/>
      <c r="AG50" s="3966" t="s">
        <v>658</v>
      </c>
      <c r="AH50" s="3967"/>
      <c r="AI50" s="3967"/>
      <c r="AJ50" s="3967"/>
      <c r="AK50" s="3967"/>
      <c r="AL50" s="3967"/>
      <c r="AM50" s="3967"/>
      <c r="AN50" s="3967"/>
      <c r="AO50" s="3967"/>
      <c r="AP50" s="3967"/>
      <c r="AQ50" s="3967"/>
      <c r="AR50" s="3966"/>
      <c r="AS50" s="3967"/>
      <c r="AT50" s="3967"/>
      <c r="AU50" s="3967"/>
      <c r="AV50" s="3967"/>
      <c r="AW50" s="3967"/>
      <c r="AX50" s="3967"/>
      <c r="AY50" s="3967"/>
      <c r="AZ50" s="3967"/>
      <c r="BA50" s="3967"/>
      <c r="BB50" s="3968"/>
      <c r="BC50" s="3966"/>
      <c r="BD50" s="3967"/>
      <c r="BE50" s="3967"/>
      <c r="BF50" s="3967"/>
      <c r="BG50" s="3967"/>
      <c r="BH50" s="3967"/>
      <c r="BI50" s="3967"/>
      <c r="BJ50" s="3967"/>
      <c r="BK50" s="3967"/>
      <c r="BL50" s="3967"/>
      <c r="BM50" s="3968"/>
      <c r="BN50" s="3966"/>
      <c r="BO50" s="3967"/>
      <c r="BP50" s="3967"/>
      <c r="BQ50" s="3967"/>
      <c r="BR50" s="3967"/>
      <c r="BS50" s="3967"/>
      <c r="BT50" s="3967"/>
      <c r="BU50" s="3967"/>
      <c r="BV50" s="3967"/>
      <c r="BW50" s="3967"/>
      <c r="BX50" s="3968"/>
      <c r="BY50" s="3966"/>
      <c r="BZ50" s="3967"/>
      <c r="CA50" s="3967"/>
      <c r="CB50" s="3967"/>
      <c r="CC50" s="3967"/>
      <c r="CD50" s="3967"/>
      <c r="CE50" s="3967"/>
      <c r="CF50" s="3967"/>
      <c r="CG50" s="3967"/>
      <c r="CH50" s="3967"/>
      <c r="CI50" s="3968"/>
      <c r="CJ50" s="3966"/>
      <c r="CK50" s="3967"/>
      <c r="CL50" s="3967"/>
      <c r="CM50" s="3967"/>
      <c r="CN50" s="3967"/>
      <c r="CO50" s="3967"/>
      <c r="CP50" s="3967"/>
      <c r="CQ50" s="3967"/>
      <c r="CR50" s="3967"/>
      <c r="CS50" s="3967"/>
      <c r="CT50" s="3968"/>
      <c r="CU50" s="3966"/>
      <c r="CV50" s="3967"/>
      <c r="CW50" s="3967"/>
      <c r="CX50" s="3967"/>
      <c r="CY50" s="3967"/>
      <c r="CZ50" s="3967"/>
      <c r="DA50" s="3967"/>
      <c r="DB50" s="3967"/>
      <c r="DC50" s="3967"/>
      <c r="DD50" s="3967"/>
      <c r="DE50" s="3968"/>
      <c r="DF50" s="3966"/>
      <c r="DG50" s="3967"/>
      <c r="DH50" s="3967"/>
      <c r="DI50" s="3967"/>
      <c r="DJ50" s="3967"/>
      <c r="DK50" s="3967"/>
      <c r="DL50" s="3967"/>
      <c r="DM50" s="3967"/>
      <c r="DN50" s="3967"/>
      <c r="DO50" s="3967"/>
      <c r="DP50" s="3968"/>
      <c r="DQ50" s="3966"/>
      <c r="DR50" s="3967"/>
      <c r="DS50" s="3967"/>
      <c r="DT50" s="3967"/>
      <c r="DU50" s="3967"/>
      <c r="DV50" s="3967"/>
      <c r="DW50" s="3967"/>
      <c r="DX50" s="3967"/>
      <c r="DY50" s="3967"/>
      <c r="DZ50" s="3967"/>
      <c r="EA50" s="3968"/>
      <c r="EB50" s="3968"/>
      <c r="EC50" s="4377" t="s">
        <v>598</v>
      </c>
      <c r="ED50" s="4247"/>
      <c r="EE50" s="4378"/>
      <c r="EF50" s="4378" t="str">
        <f>IF(T50="","",T50)</f>
        <v>Группа потребителей</v>
      </c>
      <c r="EG50" s="4378"/>
      <c r="EH50" s="4378"/>
      <c r="EI50" s="3959">
        <v>0</v>
      </c>
    </row>
    <row s="4379" customFormat="1" customHeight="1" ht="23.25">
      <c r="A51" s="4365"/>
      <c r="B51" s="4365"/>
      <c r="C51" s="4365"/>
      <c r="D51" s="4365"/>
      <c r="E51" s="4366"/>
      <c r="F51" s="4366"/>
      <c r="G51" s="4366"/>
      <c r="H51" s="4366"/>
      <c r="I51" s="4367"/>
      <c r="J51" s="4367" t="str">
        <f>I45&amp;".1"</f>
        <v>1.1.1.1.1</v>
      </c>
      <c r="K51" s="4368" t="str">
        <f>J50&amp;".1"</f>
        <v>1.1.1.1.2.1</v>
      </c>
      <c r="L51" s="4369"/>
      <c r="M51" s="4370"/>
      <c r="N51" s="4370"/>
      <c r="O51" s="4370"/>
      <c r="P51" s="4371"/>
      <c r="Q51" s="4371"/>
      <c r="R51" s="4373">
        <v>1</v>
      </c>
      <c r="S51" s="4374" t="str">
        <f>$K51</f>
        <v>1.1.1.1.2.1</v>
      </c>
      <c r="T51" s="4380" t="s">
        <v>659</v>
      </c>
      <c r="U51" s="4376"/>
      <c r="V51" s="3969"/>
      <c r="W51" s="3969"/>
      <c r="X51" s="3969"/>
      <c r="Y51" s="3969"/>
      <c r="Z51" s="3969"/>
      <c r="AA51" s="3969"/>
      <c r="AB51" s="3969"/>
      <c r="AC51" s="3970"/>
      <c r="AD51" s="3971" t="s">
        <v>63</v>
      </c>
      <c r="AE51" s="4274"/>
      <c r="AF51" s="3971" t="s">
        <v>63</v>
      </c>
      <c r="AG51" s="3969">
        <v>252.4</v>
      </c>
      <c r="AH51" s="3969"/>
      <c r="AI51" s="3969"/>
      <c r="AJ51" s="3969"/>
      <c r="AK51" s="3969"/>
      <c r="AL51" s="3969"/>
      <c r="AM51" s="3969"/>
      <c r="AN51" s="3970">
        <v>45292</v>
      </c>
      <c r="AO51" s="3971" t="s">
        <v>63</v>
      </c>
      <c r="AP51" s="4274">
        <v>45473</v>
      </c>
      <c r="AQ51" s="3971" t="s">
        <v>63</v>
      </c>
      <c r="AR51" s="3969">
        <v>269.23</v>
      </c>
      <c r="AS51" s="3969"/>
      <c r="AT51" s="3969"/>
      <c r="AU51" s="3969"/>
      <c r="AV51" s="3969"/>
      <c r="AW51" s="3969"/>
      <c r="AX51" s="3969"/>
      <c r="AY51" s="3970">
        <v>45474</v>
      </c>
      <c r="AZ51" s="3971" t="s">
        <v>63</v>
      </c>
      <c r="BA51" s="4274">
        <v>45838</v>
      </c>
      <c r="BB51" s="3971" t="s">
        <v>63</v>
      </c>
      <c r="BC51" s="3969">
        <v>284.8</v>
      </c>
      <c r="BD51" s="3969"/>
      <c r="BE51" s="3969"/>
      <c r="BF51" s="3969"/>
      <c r="BG51" s="3969"/>
      <c r="BH51" s="3969"/>
      <c r="BI51" s="3969"/>
      <c r="BJ51" s="3970">
        <v>45839</v>
      </c>
      <c r="BK51" s="3971" t="s">
        <v>63</v>
      </c>
      <c r="BL51" s="4274">
        <v>46022.38337962963</v>
      </c>
      <c r="BM51" s="3971" t="s">
        <v>63</v>
      </c>
      <c r="BN51" s="3969">
        <v>283.44</v>
      </c>
      <c r="BO51" s="3969"/>
      <c r="BP51" s="3969"/>
      <c r="BQ51" s="3969"/>
      <c r="BR51" s="3969"/>
      <c r="BS51" s="3969"/>
      <c r="BT51" s="3969"/>
      <c r="BU51" s="3970">
        <v>46023</v>
      </c>
      <c r="BV51" s="3971" t="s">
        <v>63</v>
      </c>
      <c r="BW51" s="4274">
        <v>46203</v>
      </c>
      <c r="BX51" s="3971" t="s">
        <v>63</v>
      </c>
      <c r="BY51" s="3969">
        <v>293.03</v>
      </c>
      <c r="BZ51" s="3969"/>
      <c r="CA51" s="3969"/>
      <c r="CB51" s="3969"/>
      <c r="CC51" s="3969"/>
      <c r="CD51" s="3969"/>
      <c r="CE51" s="3969"/>
      <c r="CF51" s="3970">
        <v>46204</v>
      </c>
      <c r="CG51" s="3971" t="s">
        <v>63</v>
      </c>
      <c r="CH51" s="4274">
        <v>46387</v>
      </c>
      <c r="CI51" s="3971" t="s">
        <v>63</v>
      </c>
      <c r="CJ51" s="3969">
        <v>293.03</v>
      </c>
      <c r="CK51" s="3969"/>
      <c r="CL51" s="3969"/>
      <c r="CM51" s="3969"/>
      <c r="CN51" s="3969"/>
      <c r="CO51" s="3969"/>
      <c r="CP51" s="3969"/>
      <c r="CQ51" s="3970">
        <v>46388</v>
      </c>
      <c r="CR51" s="3971" t="s">
        <v>63</v>
      </c>
      <c r="CS51" s="4274">
        <v>46568</v>
      </c>
      <c r="CT51" s="3971" t="s">
        <v>63</v>
      </c>
      <c r="CU51" s="3969">
        <v>305.47</v>
      </c>
      <c r="CV51" s="3969"/>
      <c r="CW51" s="3969"/>
      <c r="CX51" s="3969"/>
      <c r="CY51" s="3969"/>
      <c r="CZ51" s="3969"/>
      <c r="DA51" s="3969"/>
      <c r="DB51" s="3970">
        <v>46569</v>
      </c>
      <c r="DC51" s="3971" t="s">
        <v>63</v>
      </c>
      <c r="DD51" s="4274">
        <v>46752</v>
      </c>
      <c r="DE51" s="3971" t="s">
        <v>63</v>
      </c>
      <c r="DF51" s="3969">
        <v>305.47</v>
      </c>
      <c r="DG51" s="3969"/>
      <c r="DH51" s="3969"/>
      <c r="DI51" s="3969"/>
      <c r="DJ51" s="3969"/>
      <c r="DK51" s="3969"/>
      <c r="DL51" s="3969"/>
      <c r="DM51" s="3970">
        <v>46753.39037037037</v>
      </c>
      <c r="DN51" s="3971" t="s">
        <v>63</v>
      </c>
      <c r="DO51" s="4274">
        <v>46934</v>
      </c>
      <c r="DP51" s="3971" t="s">
        <v>63</v>
      </c>
      <c r="DQ51" s="3969">
        <v>316.1</v>
      </c>
      <c r="DR51" s="3969"/>
      <c r="DS51" s="3969"/>
      <c r="DT51" s="3969"/>
      <c r="DU51" s="3969"/>
      <c r="DV51" s="3969"/>
      <c r="DW51" s="3969"/>
      <c r="DX51" s="3970">
        <v>46935</v>
      </c>
      <c r="DY51" s="3971" t="s">
        <v>63</v>
      </c>
      <c r="DZ51" s="4274">
        <v>47118</v>
      </c>
      <c r="EA51" s="3971" t="s">
        <v>63</v>
      </c>
      <c r="EB51" s="4381"/>
      <c r="EC51"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51" s="4247">
        <f>STRCHECKDATE(V52:EB52)</f>
      </c>
      <c r="EE51" s="4378"/>
      <c r="EF51" s="4378" t="str">
        <f>IF(T51="","",T51)</f>
        <v>С учетом НДС</v>
      </c>
      <c r="EG51" s="4378"/>
      <c r="EH51" s="4378"/>
      <c r="EI51" s="3959">
        <v>0</v>
      </c>
    </row>
    <row s="4383" customFormat="1" customHeight="1" ht="14.25">
      <c r="A52" s="4365"/>
      <c r="B52" s="4365"/>
      <c r="C52" s="4365"/>
      <c r="D52" s="4365"/>
      <c r="E52" s="4366"/>
      <c r="F52" s="4366"/>
      <c r="G52" s="4366"/>
      <c r="H52" s="4366"/>
      <c r="I52" s="4367"/>
      <c r="J52" s="4367" t="str">
        <f>I45&amp;".1"</f>
        <v>1.1.1.1.1</v>
      </c>
      <c r="K52" s="4368"/>
      <c r="L52" s="4369"/>
      <c r="M52" s="4370"/>
      <c r="N52" s="4370"/>
      <c r="O52" s="4370"/>
      <c r="P52" s="4371"/>
      <c r="Q52" s="4371"/>
      <c r="R52" s="4373"/>
      <c r="S52" s="4384"/>
      <c r="T52" s="4376"/>
      <c r="U52" s="4376"/>
      <c r="V52" s="3972"/>
      <c r="W52" s="3972"/>
      <c r="X52" s="3972"/>
      <c r="Y52" s="3972"/>
      <c r="Z52" s="3972"/>
      <c r="AA52" s="3972"/>
      <c r="AB52" s="3972"/>
      <c r="AC52" s="3973"/>
      <c r="AD52" s="3971"/>
      <c r="AE52" s="4275"/>
      <c r="AF52" s="3971"/>
      <c r="AG52" s="3972"/>
      <c r="AH52" s="3972"/>
      <c r="AI52" s="3972"/>
      <c r="AJ52" s="3972"/>
      <c r="AK52" s="3972"/>
      <c r="AL52" s="3972"/>
      <c r="AM52" s="3972"/>
      <c r="AN52" s="3973"/>
      <c r="AO52" s="3971"/>
      <c r="AP52" s="4275"/>
      <c r="AQ52" s="3971"/>
      <c r="AR52" s="3972"/>
      <c r="AS52" s="3972"/>
      <c r="AT52" s="3972"/>
      <c r="AU52" s="3972"/>
      <c r="AV52" s="3972"/>
      <c r="AW52" s="3972"/>
      <c r="AX52" s="3972"/>
      <c r="AY52" s="3973"/>
      <c r="AZ52" s="3971"/>
      <c r="BA52" s="4275"/>
      <c r="BB52" s="3971"/>
      <c r="BC52" s="3972"/>
      <c r="BD52" s="3972"/>
      <c r="BE52" s="3972"/>
      <c r="BF52" s="3972"/>
      <c r="BG52" s="3972"/>
      <c r="BH52" s="3972"/>
      <c r="BI52" s="3972"/>
      <c r="BJ52" s="3973"/>
      <c r="BK52" s="3971"/>
      <c r="BL52" s="4275"/>
      <c r="BM52" s="3971"/>
      <c r="BN52" s="3972"/>
      <c r="BO52" s="3972"/>
      <c r="BP52" s="3972"/>
      <c r="BQ52" s="3972"/>
      <c r="BR52" s="3972"/>
      <c r="BS52" s="3972"/>
      <c r="BT52" s="3972"/>
      <c r="BU52" s="3973"/>
      <c r="BV52" s="3971"/>
      <c r="BW52" s="4275"/>
      <c r="BX52" s="3971"/>
      <c r="BY52" s="3972"/>
      <c r="BZ52" s="3972"/>
      <c r="CA52" s="3972"/>
      <c r="CB52" s="3972"/>
      <c r="CC52" s="3972"/>
      <c r="CD52" s="3972"/>
      <c r="CE52" s="3972"/>
      <c r="CF52" s="3973"/>
      <c r="CG52" s="3971"/>
      <c r="CH52" s="4275"/>
      <c r="CI52" s="3971"/>
      <c r="CJ52" s="3972"/>
      <c r="CK52" s="3972"/>
      <c r="CL52" s="3972"/>
      <c r="CM52" s="3972"/>
      <c r="CN52" s="3972"/>
      <c r="CO52" s="3972"/>
      <c r="CP52" s="3972"/>
      <c r="CQ52" s="3973"/>
      <c r="CR52" s="3971"/>
      <c r="CS52" s="4275"/>
      <c r="CT52" s="3971"/>
      <c r="CU52" s="3972"/>
      <c r="CV52" s="3972"/>
      <c r="CW52" s="3972"/>
      <c r="CX52" s="3972"/>
      <c r="CY52" s="3972"/>
      <c r="CZ52" s="3972"/>
      <c r="DA52" s="3972"/>
      <c r="DB52" s="3973"/>
      <c r="DC52" s="3971"/>
      <c r="DD52" s="4275"/>
      <c r="DE52" s="3971"/>
      <c r="DF52" s="3972"/>
      <c r="DG52" s="3972"/>
      <c r="DH52" s="3972"/>
      <c r="DI52" s="3972"/>
      <c r="DJ52" s="3972"/>
      <c r="DK52" s="3972"/>
      <c r="DL52" s="3972"/>
      <c r="DM52" s="3973"/>
      <c r="DN52" s="3971"/>
      <c r="DO52" s="4275"/>
      <c r="DP52" s="3971"/>
      <c r="DQ52" s="3972"/>
      <c r="DR52" s="3972"/>
      <c r="DS52" s="3972"/>
      <c r="DT52" s="3972"/>
      <c r="DU52" s="3972"/>
      <c r="DV52" s="3972"/>
      <c r="DW52" s="3972"/>
      <c r="DX52" s="3973"/>
      <c r="DY52" s="3971"/>
      <c r="DZ52" s="4275"/>
      <c r="EA52" s="3971"/>
      <c r="EB52" s="4385"/>
      <c r="EC52" s="4382"/>
      <c r="ED52" s="4247"/>
      <c r="EE52" s="4378"/>
      <c r="EF52" s="4378" t="str">
        <f>IF(T52="","",T52)</f>
        <v/>
      </c>
      <c r="EG52" s="4378"/>
      <c r="EH52" s="4378"/>
      <c r="EI52" s="3959">
        <v>0</v>
      </c>
    </row>
    <row s="4386" customFormat="1" customHeight="1" ht="21">
      <c r="A53" s="4365"/>
      <c r="B53" s="4365"/>
      <c r="C53" s="4365"/>
      <c r="D53" s="4365"/>
      <c r="E53" s="4366"/>
      <c r="F53" s="4366"/>
      <c r="G53" s="4366"/>
      <c r="H53" s="4366"/>
      <c r="I53" s="4367"/>
      <c r="J53" s="4368" t="str">
        <f>I45&amp;".1"</f>
        <v>1.1.1.1.1</v>
      </c>
      <c r="K53" s="4365"/>
      <c r="L53" s="4369"/>
      <c r="M53" s="4370"/>
      <c r="N53" s="4370"/>
      <c r="O53" s="4370"/>
      <c r="P53" s="4371"/>
      <c r="Q53" s="4371"/>
      <c r="R53" s="4387"/>
      <c r="S53" s="4388"/>
      <c r="T53" s="4389" t="s">
        <v>599</v>
      </c>
      <c r="U53" s="4390"/>
      <c r="V53" s="4391"/>
      <c r="W53" s="4392"/>
      <c r="X53" s="4393"/>
      <c r="Y53" s="4394"/>
      <c r="Z53" s="4395"/>
      <c r="AA53" s="4396"/>
      <c r="AB53" s="4397"/>
      <c r="AC53" s="4398"/>
      <c r="AD53" s="4399"/>
      <c r="AE53" s="4400"/>
      <c r="AF53" s="4401"/>
      <c r="AG53" s="4402"/>
      <c r="AH53" s="4403"/>
      <c r="AI53" s="4404"/>
      <c r="AJ53" s="4405"/>
      <c r="AK53" s="4406"/>
      <c r="AL53" s="4407"/>
      <c r="AM53" s="4408"/>
      <c r="AN53" s="4409"/>
      <c r="AO53" s="4410"/>
      <c r="AP53" s="4411"/>
      <c r="AQ53" s="4412"/>
      <c r="AR53" s="4413"/>
      <c r="AS53" s="4414"/>
      <c r="AT53" s="4415"/>
      <c r="AU53" s="4416"/>
      <c r="AV53" s="4417"/>
      <c r="AW53" s="4418"/>
      <c r="AX53" s="4419"/>
      <c r="AY53" s="4420"/>
      <c r="AZ53" s="4421"/>
      <c r="BA53" s="4422"/>
      <c r="BB53" s="4423"/>
      <c r="BC53" s="4424"/>
      <c r="BD53" s="4425"/>
      <c r="BE53" s="4426"/>
      <c r="BF53" s="4427"/>
      <c r="BG53" s="4428"/>
      <c r="BH53" s="4429"/>
      <c r="BI53" s="4430"/>
      <c r="BJ53" s="4431"/>
      <c r="BK53" s="4432"/>
      <c r="BL53" s="4433"/>
      <c r="BM53" s="4434"/>
      <c r="BN53" s="4435"/>
      <c r="BO53" s="4436"/>
      <c r="BP53" s="4437"/>
      <c r="BQ53" s="4438"/>
      <c r="BR53" s="4439"/>
      <c r="BS53" s="4440"/>
      <c r="BT53" s="4441"/>
      <c r="BU53" s="4442"/>
      <c r="BV53" s="4443"/>
      <c r="BW53" s="4444"/>
      <c r="BX53" s="4445"/>
      <c r="BY53" s="4446"/>
      <c r="BZ53" s="4447"/>
      <c r="CA53" s="4448"/>
      <c r="CB53" s="4449"/>
      <c r="CC53" s="4450"/>
      <c r="CD53" s="4451"/>
      <c r="CE53" s="4452"/>
      <c r="CF53" s="4453"/>
      <c r="CG53" s="4454"/>
      <c r="CH53" s="4455"/>
      <c r="CI53" s="4456"/>
      <c r="CJ53" s="4457"/>
      <c r="CK53" s="4458"/>
      <c r="CL53" s="4459"/>
      <c r="CM53" s="4460"/>
      <c r="CN53" s="4461"/>
      <c r="CO53" s="4462"/>
      <c r="CP53" s="4463"/>
      <c r="CQ53" s="4464"/>
      <c r="CR53" s="4465"/>
      <c r="CS53" s="4466"/>
      <c r="CT53" s="4467"/>
      <c r="CU53" s="4468"/>
      <c r="CV53" s="4469"/>
      <c r="CW53" s="4470"/>
      <c r="CX53" s="4471"/>
      <c r="CY53" s="4472"/>
      <c r="CZ53" s="4473"/>
      <c r="DA53" s="4474"/>
      <c r="DB53" s="4475"/>
      <c r="DC53" s="4476"/>
      <c r="DD53" s="4477"/>
      <c r="DE53" s="4478"/>
      <c r="DF53" s="4479"/>
      <c r="DG53" s="4480"/>
      <c r="DH53" s="4481"/>
      <c r="DI53" s="4482"/>
      <c r="DJ53" s="4483"/>
      <c r="DK53" s="4484"/>
      <c r="DL53" s="4485"/>
      <c r="DM53" s="4486"/>
      <c r="DN53" s="4487"/>
      <c r="DO53" s="4488"/>
      <c r="DP53" s="4489"/>
      <c r="DQ53" s="4490"/>
      <c r="DR53" s="4491"/>
      <c r="DS53" s="4492"/>
      <c r="DT53" s="4493"/>
      <c r="DU53" s="4494"/>
      <c r="DV53" s="4495"/>
      <c r="DW53" s="4496"/>
      <c r="DX53" s="4497"/>
      <c r="DY53" s="4498"/>
      <c r="DZ53" s="4499"/>
      <c r="EA53" s="4500"/>
      <c r="EB53" s="4501"/>
      <c r="EC53" s="4502" t="s">
        <v>600</v>
      </c>
      <c r="ED53" s="4247"/>
      <c r="EE53" s="4378"/>
      <c r="EF53" s="4378" t="str">
        <f>IF(T53="","",T53)</f>
        <v>Добавить значение признака дифференциации</v>
      </c>
      <c r="EG53" s="4378"/>
      <c r="EH53" s="4378"/>
      <c r="EI53" s="3959">
        <v>0</v>
      </c>
    </row>
    <row customHeight="1" ht="22.049999999999997">
      <c r="A54" s="1419" t="s">
        <v>312</v>
      </c>
      <c r="B54" s="1419" t="s">
        <v>313</v>
      </c>
      <c r="C54" s="1419" t="s">
        <v>314</v>
      </c>
      <c r="D54" s="1419" t="s">
        <v>655</v>
      </c>
      <c r="E54" s="2315"/>
      <c r="F54" s="2315"/>
      <c r="G54" s="2315"/>
      <c r="H54" s="2315"/>
      <c r="I54" s="2312"/>
      <c r="J54" s="1419"/>
      <c r="K54" s="1419"/>
      <c r="L54" s="1420"/>
      <c r="P54" s="2313"/>
      <c r="Q54" s="1537"/>
      <c r="R54" s="412"/>
      <c r="S54" s="1334"/>
      <c r="T54" s="421" t="s">
        <v>528</v>
      </c>
      <c r="U54" s="423"/>
      <c r="V54" s="423"/>
      <c r="W54" s="656"/>
      <c r="X54" s="656"/>
      <c r="Y54" s="656"/>
      <c r="Z54" s="656"/>
      <c r="AA54" s="656"/>
      <c r="AB54" s="656"/>
      <c r="AC54" s="423"/>
      <c r="AD54" s="423"/>
      <c r="AE54" s="423"/>
      <c r="AF54" s="422"/>
      <c r="AG54" s="423"/>
      <c r="AH54" s="656"/>
      <c r="AI54" s="656"/>
      <c r="AJ54" s="656"/>
      <c r="AK54" s="656"/>
      <c r="AL54" s="656"/>
      <c r="AM54" s="423"/>
      <c r="AN54" s="423"/>
      <c r="AO54" s="423"/>
      <c r="AP54" s="423"/>
      <c r="AQ54" s="422"/>
      <c r="AR54" s="4503"/>
      <c r="AS54" s="4504"/>
      <c r="AT54" s="4505"/>
      <c r="AU54" s="4506"/>
      <c r="AV54" s="4507"/>
      <c r="AW54" s="4508"/>
      <c r="AX54" s="4509"/>
      <c r="AY54" s="4510"/>
      <c r="AZ54" s="4511"/>
      <c r="BA54" s="4512"/>
      <c r="BB54" s="4513"/>
      <c r="BC54" s="4514"/>
      <c r="BD54" s="4515"/>
      <c r="BE54" s="4516"/>
      <c r="BF54" s="4517"/>
      <c r="BG54" s="4518"/>
      <c r="BH54" s="4519"/>
      <c r="BI54" s="4520"/>
      <c r="BJ54" s="4521"/>
      <c r="BK54" s="4522"/>
      <c r="BL54" s="4523"/>
      <c r="BM54" s="4524"/>
      <c r="BN54" s="4525"/>
      <c r="BO54" s="4526"/>
      <c r="BP54" s="4527"/>
      <c r="BQ54" s="4528"/>
      <c r="BR54" s="4529"/>
      <c r="BS54" s="4530"/>
      <c r="BT54" s="4531"/>
      <c r="BU54" s="4532"/>
      <c r="BV54" s="4533"/>
      <c r="BW54" s="4534"/>
      <c r="BX54" s="4535"/>
      <c r="BY54" s="4536"/>
      <c r="BZ54" s="4537"/>
      <c r="CA54" s="4538"/>
      <c r="CB54" s="4539"/>
      <c r="CC54" s="4540"/>
      <c r="CD54" s="4541"/>
      <c r="CE54" s="4542"/>
      <c r="CF54" s="4543"/>
      <c r="CG54" s="4544"/>
      <c r="CH54" s="4545"/>
      <c r="CI54" s="4546"/>
      <c r="CJ54" s="4547"/>
      <c r="CK54" s="4548"/>
      <c r="CL54" s="4549"/>
      <c r="CM54" s="4550"/>
      <c r="CN54" s="4551"/>
      <c r="CO54" s="4552"/>
      <c r="CP54" s="4553"/>
      <c r="CQ54" s="4554"/>
      <c r="CR54" s="4555"/>
      <c r="CS54" s="4556"/>
      <c r="CT54" s="4557"/>
      <c r="CU54" s="4558"/>
      <c r="CV54" s="4559"/>
      <c r="CW54" s="4560"/>
      <c r="CX54" s="4561"/>
      <c r="CY54" s="4562"/>
      <c r="CZ54" s="4563"/>
      <c r="DA54" s="4564"/>
      <c r="DB54" s="4565"/>
      <c r="DC54" s="4566"/>
      <c r="DD54" s="4567"/>
      <c r="DE54" s="4568"/>
      <c r="DF54" s="4569"/>
      <c r="DG54" s="4570"/>
      <c r="DH54" s="4571"/>
      <c r="DI54" s="4572"/>
      <c r="DJ54" s="4573"/>
      <c r="DK54" s="4574"/>
      <c r="DL54" s="4575"/>
      <c r="DM54" s="4576"/>
      <c r="DN54" s="4577"/>
      <c r="DO54" s="4578"/>
      <c r="DP54" s="4579"/>
      <c r="DQ54" s="4580"/>
      <c r="DR54" s="4581"/>
      <c r="DS54" s="4582"/>
      <c r="DT54" s="4583"/>
      <c r="DU54" s="4584"/>
      <c r="DV54" s="4585"/>
      <c r="DW54" s="4586"/>
      <c r="DX54" s="4587"/>
      <c r="DY54" s="4588"/>
      <c r="DZ54" s="4589"/>
      <c r="EA54" s="4590"/>
      <c r="EB54" s="423"/>
      <c r="EC54" s="1496"/>
      <c r="EE54" s="556"/>
      <c r="EF54" s="556" t="str">
        <f>IF(T54="","",T54)</f>
        <v>Добавить группу потребителей</v>
      </c>
      <c r="EG54" s="556"/>
      <c r="EH54" s="556"/>
      <c r="EI54" s="1211">
        <v>21</v>
      </c>
    </row>
    <row customHeight="1" ht="22.049999999999997">
      <c r="A55" s="1419" t="s">
        <v>312</v>
      </c>
      <c r="B55" s="1419" t="s">
        <v>313</v>
      </c>
      <c r="C55" s="1419" t="s">
        <v>314</v>
      </c>
      <c r="D55" s="1419" t="s">
        <v>655</v>
      </c>
      <c r="E55" s="2315"/>
      <c r="F55" s="2315"/>
      <c r="G55" s="2315"/>
      <c r="H55" s="2314"/>
      <c r="I55" s="1419"/>
      <c r="J55" s="1419"/>
      <c r="K55" s="1419"/>
      <c r="L55" s="1420"/>
      <c r="M55" s="1421"/>
      <c r="N55" s="1421"/>
      <c r="O55" s="593"/>
      <c r="P55" s="416"/>
      <c r="Q55" s="431"/>
      <c r="R55" s="411"/>
      <c r="S55" s="1334"/>
      <c r="T55" s="428" t="s">
        <v>601</v>
      </c>
      <c r="U55" s="423"/>
      <c r="V55" s="423"/>
      <c r="W55" s="656"/>
      <c r="X55" s="656"/>
      <c r="Y55" s="656"/>
      <c r="Z55" s="656"/>
      <c r="AA55" s="656"/>
      <c r="AB55" s="656"/>
      <c r="AC55" s="423"/>
      <c r="AD55" s="423"/>
      <c r="AE55" s="423"/>
      <c r="AF55" s="422"/>
      <c r="AG55" s="423"/>
      <c r="AH55" s="656"/>
      <c r="AI55" s="656"/>
      <c r="AJ55" s="656"/>
      <c r="AK55" s="656"/>
      <c r="AL55" s="656"/>
      <c r="AM55" s="423"/>
      <c r="AN55" s="423"/>
      <c r="AO55" s="423"/>
      <c r="AP55" s="423"/>
      <c r="AQ55" s="422"/>
      <c r="AR55" s="4591"/>
      <c r="AS55" s="4592"/>
      <c r="AT55" s="4593"/>
      <c r="AU55" s="4594"/>
      <c r="AV55" s="4595"/>
      <c r="AW55" s="4596"/>
      <c r="AX55" s="4597"/>
      <c r="AY55" s="4598"/>
      <c r="AZ55" s="4599"/>
      <c r="BA55" s="4600"/>
      <c r="BB55" s="4601"/>
      <c r="BC55" s="4602"/>
      <c r="BD55" s="4603"/>
      <c r="BE55" s="4604"/>
      <c r="BF55" s="4605"/>
      <c r="BG55" s="4606"/>
      <c r="BH55" s="4607"/>
      <c r="BI55" s="4608"/>
      <c r="BJ55" s="4609"/>
      <c r="BK55" s="4610"/>
      <c r="BL55" s="4611"/>
      <c r="BM55" s="4612"/>
      <c r="BN55" s="4613"/>
      <c r="BO55" s="4614"/>
      <c r="BP55" s="4615"/>
      <c r="BQ55" s="4616"/>
      <c r="BR55" s="4617"/>
      <c r="BS55" s="4618"/>
      <c r="BT55" s="4619"/>
      <c r="BU55" s="4620"/>
      <c r="BV55" s="4621"/>
      <c r="BW55" s="4622"/>
      <c r="BX55" s="4623"/>
      <c r="BY55" s="4624"/>
      <c r="BZ55" s="4625"/>
      <c r="CA55" s="4626"/>
      <c r="CB55" s="4627"/>
      <c r="CC55" s="4628"/>
      <c r="CD55" s="4629"/>
      <c r="CE55" s="4630"/>
      <c r="CF55" s="4631"/>
      <c r="CG55" s="4632"/>
      <c r="CH55" s="4633"/>
      <c r="CI55" s="4634"/>
      <c r="CJ55" s="4635"/>
      <c r="CK55" s="4636"/>
      <c r="CL55" s="4637"/>
      <c r="CM55" s="4638"/>
      <c r="CN55" s="4639"/>
      <c r="CO55" s="4640"/>
      <c r="CP55" s="4641"/>
      <c r="CQ55" s="4642"/>
      <c r="CR55" s="4643"/>
      <c r="CS55" s="4644"/>
      <c r="CT55" s="4645"/>
      <c r="CU55" s="4646"/>
      <c r="CV55" s="4647"/>
      <c r="CW55" s="4648"/>
      <c r="CX55" s="4649"/>
      <c r="CY55" s="4650"/>
      <c r="CZ55" s="4651"/>
      <c r="DA55" s="4652"/>
      <c r="DB55" s="4653"/>
      <c r="DC55" s="4654"/>
      <c r="DD55" s="4655"/>
      <c r="DE55" s="4656"/>
      <c r="DF55" s="4657"/>
      <c r="DG55" s="4658"/>
      <c r="DH55" s="4659"/>
      <c r="DI55" s="4660"/>
      <c r="DJ55" s="4661"/>
      <c r="DK55" s="4662"/>
      <c r="DL55" s="4663"/>
      <c r="DM55" s="4664"/>
      <c r="DN55" s="4665"/>
      <c r="DO55" s="4666"/>
      <c r="DP55" s="4667"/>
      <c r="DQ55" s="4668"/>
      <c r="DR55" s="4669"/>
      <c r="DS55" s="4670"/>
      <c r="DT55" s="4671"/>
      <c r="DU55" s="4672"/>
      <c r="DV55" s="4673"/>
      <c r="DW55" s="4674"/>
      <c r="DX55" s="4675"/>
      <c r="DY55" s="4676"/>
      <c r="DZ55" s="4677"/>
      <c r="EA55" s="4678"/>
      <c r="EB55" s="423"/>
      <c r="EC55" s="359"/>
      <c r="EE55" s="556"/>
      <c r="EF55" s="556" t="str">
        <f>IF(T55="","",T55)</f>
        <v>Добавить наименование признака дифференциации</v>
      </c>
      <c r="EG55" s="556"/>
      <c r="EH55" s="556"/>
      <c r="EI55" s="1211">
        <v>21</v>
      </c>
    </row>
    <row s="2850" customFormat="1" customHeight="1" ht="0">
      <c r="A56" s="1399" t="s">
        <v>312</v>
      </c>
      <c r="B56" s="1399" t="s">
        <v>313</v>
      </c>
      <c r="C56" s="1370"/>
      <c r="D56" s="1370"/>
      <c r="E56" s="2315"/>
      <c r="F56" s="2314"/>
      <c r="G56" s="1370"/>
      <c r="H56" s="1370"/>
      <c r="I56" s="1370"/>
      <c r="J56" s="1370"/>
      <c r="K56" s="1370"/>
      <c r="L56" s="1550"/>
      <c r="M56" s="1377"/>
      <c r="N56" s="1377"/>
      <c r="P56" s="1372"/>
      <c r="Q56" s="1373"/>
      <c r="R56" s="1372"/>
      <c r="S56" s="1378"/>
      <c r="T56" s="1381" t="s">
        <v>315</v>
      </c>
      <c r="U56" s="1380"/>
      <c r="V56" s="1380"/>
      <c r="W56" s="1380"/>
      <c r="X56" s="1380"/>
      <c r="Y56" s="1380"/>
      <c r="Z56" s="1380"/>
      <c r="AA56" s="1380"/>
      <c r="AB56" s="1380"/>
      <c r="AC56" s="1380"/>
      <c r="AD56" s="1380"/>
      <c r="AE56" s="1380"/>
      <c r="AF56" s="1380"/>
      <c r="AG56" s="1380"/>
      <c r="AH56" s="1380"/>
      <c r="AI56" s="1380"/>
      <c r="AJ56" s="1380"/>
      <c r="AK56" s="1380"/>
      <c r="AL56" s="1380"/>
      <c r="AM56" s="1380"/>
      <c r="AN56" s="1380"/>
      <c r="AO56" s="1380"/>
      <c r="AP56" s="1380"/>
      <c r="AQ56" s="1380"/>
      <c r="AR56" s="4238"/>
      <c r="AS56" s="4238"/>
      <c r="AT56" s="4238"/>
      <c r="AU56" s="4238"/>
      <c r="AV56" s="4238"/>
      <c r="AW56" s="4238"/>
      <c r="AX56" s="4238"/>
      <c r="AY56" s="4238"/>
      <c r="AZ56" s="4238"/>
      <c r="BA56" s="4238"/>
      <c r="BB56" s="4238"/>
      <c r="BC56" s="4238"/>
      <c r="BD56" s="4238"/>
      <c r="BE56" s="4238"/>
      <c r="BF56" s="4238"/>
      <c r="BG56" s="4238"/>
      <c r="BH56" s="4238"/>
      <c r="BI56" s="4238"/>
      <c r="BJ56" s="4238"/>
      <c r="BK56" s="4238"/>
      <c r="BL56" s="4238"/>
      <c r="BM56" s="4238"/>
      <c r="BN56" s="4238"/>
      <c r="BO56" s="4238"/>
      <c r="BP56" s="4238"/>
      <c r="BQ56" s="4238"/>
      <c r="BR56" s="4238"/>
      <c r="BS56" s="4238"/>
      <c r="BT56" s="4238"/>
      <c r="BU56" s="4238"/>
      <c r="BV56" s="4238"/>
      <c r="BW56" s="4238"/>
      <c r="BX56" s="4238"/>
      <c r="BY56" s="4238"/>
      <c r="BZ56" s="4238"/>
      <c r="CA56" s="4238"/>
      <c r="CB56" s="4238"/>
      <c r="CC56" s="4238"/>
      <c r="CD56" s="4238"/>
      <c r="CE56" s="4238"/>
      <c r="CF56" s="4238"/>
      <c r="CG56" s="4238"/>
      <c r="CH56" s="4238"/>
      <c r="CI56" s="4238"/>
      <c r="CJ56" s="4238"/>
      <c r="CK56" s="4238"/>
      <c r="CL56" s="4238"/>
      <c r="CM56" s="4238"/>
      <c r="CN56" s="4238"/>
      <c r="CO56" s="4238"/>
      <c r="CP56" s="4238"/>
      <c r="CQ56" s="4238"/>
      <c r="CR56" s="4238"/>
      <c r="CS56" s="4238"/>
      <c r="CT56" s="4238"/>
      <c r="CU56" s="4238"/>
      <c r="CV56" s="4238"/>
      <c r="CW56" s="4238"/>
      <c r="CX56" s="4238"/>
      <c r="CY56" s="4238"/>
      <c r="CZ56" s="4238"/>
      <c r="DA56" s="4238"/>
      <c r="DB56" s="4238"/>
      <c r="DC56" s="4238"/>
      <c r="DD56" s="4238"/>
      <c r="DE56" s="4238"/>
      <c r="DF56" s="4238"/>
      <c r="DG56" s="4238"/>
      <c r="DH56" s="4238"/>
      <c r="DI56" s="4238"/>
      <c r="DJ56" s="4238"/>
      <c r="DK56" s="4238"/>
      <c r="DL56" s="4238"/>
      <c r="DM56" s="4238"/>
      <c r="DN56" s="4238"/>
      <c r="DO56" s="4238"/>
      <c r="DP56" s="4238"/>
      <c r="DQ56" s="4238"/>
      <c r="DR56" s="4238"/>
      <c r="DS56" s="4238"/>
      <c r="DT56" s="4238"/>
      <c r="DU56" s="4238"/>
      <c r="DV56" s="4238"/>
      <c r="DW56" s="4238"/>
      <c r="DX56" s="4238"/>
      <c r="DY56" s="4238"/>
      <c r="DZ56" s="4238"/>
      <c r="EA56" s="4238"/>
      <c r="EB56" s="1380"/>
      <c r="EC56" s="1380"/>
      <c r="EE56" s="845"/>
      <c r="EF56" s="845" t="str">
        <f>IF(T56="","",T56)</f>
        <v>Добавить централизованную систему для дифференциации</v>
      </c>
      <c r="EG56" s="845"/>
      <c r="EH56" s="845"/>
      <c r="EI56" s="574">
        <v>0</v>
      </c>
    </row>
    <row s="4679" customFormat="1" customHeight="1" ht="23.25">
      <c r="A57" s="4365"/>
      <c r="B57" s="4365" t="s">
        <v>317</v>
      </c>
      <c r="C57" s="4365"/>
      <c r="D57" s="4365"/>
      <c r="E57" s="4366"/>
      <c r="F57" s="4680" t="s">
        <v>105</v>
      </c>
      <c r="G57" s="4365"/>
      <c r="H57" s="4365"/>
      <c r="I57" s="4365"/>
      <c r="J57" s="4365"/>
      <c r="K57" s="4365"/>
      <c r="L57" s="4369"/>
      <c r="M57" s="4681"/>
      <c r="N57" s="4681"/>
      <c r="O57" s="4681"/>
      <c r="P57" s="4682"/>
      <c r="Q57" s="4683"/>
      <c r="R57" s="4684"/>
      <c r="S57" s="4374" t="str">
        <f>INDEX(PT_DIFFERENTIATION_NUM_TER,MATCH(B57,PT_DIFFERENTIATION_TER_ID,0))</f>
        <v>1.2</v>
      </c>
      <c r="T57" s="4685" t="s">
        <v>513</v>
      </c>
      <c r="U57" s="4376"/>
      <c r="V57" s="3960"/>
      <c r="W57" s="3961"/>
      <c r="X57" s="3961"/>
      <c r="Y57" s="3961"/>
      <c r="Z57" s="3961"/>
      <c r="AA57" s="3961"/>
      <c r="AB57" s="3961"/>
      <c r="AC57" s="3961"/>
      <c r="AD57" s="3961"/>
      <c r="AE57" s="3961"/>
      <c r="AF57" s="3962"/>
      <c r="AG57" s="3960" t="str">
        <f>INDEX(PT_DIFFERENTIATION_TER,MATCH(B57,PT_DIFFERENTIATION_TER_ID,0))</f>
        <v>Территория 11</v>
      </c>
      <c r="AH57" s="3961"/>
      <c r="AI57" s="3961"/>
      <c r="AJ57" s="3961"/>
      <c r="AK57" s="3961"/>
      <c r="AL57" s="3961"/>
      <c r="AM57" s="3961"/>
      <c r="AN57" s="3961"/>
      <c r="AO57" s="3961"/>
      <c r="AP57" s="3961"/>
      <c r="AQ57" s="3961"/>
      <c r="AR57" s="3960"/>
      <c r="AS57" s="3961"/>
      <c r="AT57" s="3961"/>
      <c r="AU57" s="3961"/>
      <c r="AV57" s="3961"/>
      <c r="AW57" s="3961"/>
      <c r="AX57" s="3961"/>
      <c r="AY57" s="3961"/>
      <c r="AZ57" s="3961"/>
      <c r="BA57" s="3961"/>
      <c r="BB57" s="3962"/>
      <c r="BC57" s="3960"/>
      <c r="BD57" s="3961"/>
      <c r="BE57" s="3961"/>
      <c r="BF57" s="3961"/>
      <c r="BG57" s="3961"/>
      <c r="BH57" s="3961"/>
      <c r="BI57" s="3961"/>
      <c r="BJ57" s="3961"/>
      <c r="BK57" s="3961"/>
      <c r="BL57" s="3961"/>
      <c r="BM57" s="3962"/>
      <c r="BN57" s="3960"/>
      <c r="BO57" s="3961"/>
      <c r="BP57" s="3961"/>
      <c r="BQ57" s="3961"/>
      <c r="BR57" s="3961"/>
      <c r="BS57" s="3961"/>
      <c r="BT57" s="3961"/>
      <c r="BU57" s="3961"/>
      <c r="BV57" s="3961"/>
      <c r="BW57" s="3961"/>
      <c r="BX57" s="3962"/>
      <c r="BY57" s="3960"/>
      <c r="BZ57" s="3961"/>
      <c r="CA57" s="3961"/>
      <c r="CB57" s="3961"/>
      <c r="CC57" s="3961"/>
      <c r="CD57" s="3961"/>
      <c r="CE57" s="3961"/>
      <c r="CF57" s="3961"/>
      <c r="CG57" s="3961"/>
      <c r="CH57" s="3961"/>
      <c r="CI57" s="3962"/>
      <c r="CJ57" s="3960"/>
      <c r="CK57" s="3961"/>
      <c r="CL57" s="3961"/>
      <c r="CM57" s="3961"/>
      <c r="CN57" s="3961"/>
      <c r="CO57" s="3961"/>
      <c r="CP57" s="3961"/>
      <c r="CQ57" s="3961"/>
      <c r="CR57" s="3961"/>
      <c r="CS57" s="3961"/>
      <c r="CT57" s="3962"/>
      <c r="CU57" s="3960"/>
      <c r="CV57" s="3961"/>
      <c r="CW57" s="3961"/>
      <c r="CX57" s="3961"/>
      <c r="CY57" s="3961"/>
      <c r="CZ57" s="3961"/>
      <c r="DA57" s="3961"/>
      <c r="DB57" s="3961"/>
      <c r="DC57" s="3961"/>
      <c r="DD57" s="3961"/>
      <c r="DE57" s="3962"/>
      <c r="DF57" s="3960"/>
      <c r="DG57" s="3961"/>
      <c r="DH57" s="3961"/>
      <c r="DI57" s="3961"/>
      <c r="DJ57" s="3961"/>
      <c r="DK57" s="3961"/>
      <c r="DL57" s="3961"/>
      <c r="DM57" s="3961"/>
      <c r="DN57" s="3961"/>
      <c r="DO57" s="3961"/>
      <c r="DP57" s="3962"/>
      <c r="DQ57" s="3960"/>
      <c r="DR57" s="3961"/>
      <c r="DS57" s="3961"/>
      <c r="DT57" s="3961"/>
      <c r="DU57" s="3961"/>
      <c r="DV57" s="3961"/>
      <c r="DW57" s="3961"/>
      <c r="DX57" s="3961"/>
      <c r="DY57" s="3961"/>
      <c r="DZ57" s="3961"/>
      <c r="EA57" s="3962"/>
      <c r="EB57" s="3962"/>
      <c r="EC57" s="4502" t="s">
        <v>514</v>
      </c>
      <c r="ED57" s="4247"/>
      <c r="EE57" s="4378"/>
      <c r="EF57" s="4378" t="str">
        <f>IF(T57="","",T57)</f>
        <v>Территория действия тарифа</v>
      </c>
      <c r="EG57" s="4378"/>
      <c r="EH57" s="4378"/>
      <c r="EI57" s="3959">
        <v>0</v>
      </c>
    </row>
    <row s="4686" customFormat="1" customHeight="1" ht="23.25">
      <c r="A58" s="4365"/>
      <c r="B58" s="4365"/>
      <c r="C58" s="4365" t="s">
        <v>318</v>
      </c>
      <c r="D58" s="4365"/>
      <c r="E58" s="4366"/>
      <c r="F58" s="4366">
        <v>1</v>
      </c>
      <c r="G58" s="4680">
        <v>1</v>
      </c>
      <c r="H58" s="4365"/>
      <c r="I58" s="4365"/>
      <c r="J58" s="4365"/>
      <c r="K58" s="4365"/>
      <c r="L58" s="4369"/>
      <c r="M58" s="4681"/>
      <c r="N58" s="4681"/>
      <c r="O58" s="4681"/>
      <c r="P58" s="4687"/>
      <c r="Q58" s="4683"/>
      <c r="R58" s="4684"/>
      <c r="S58" s="4374" t="str">
        <f>INDEX(PT_DIFFERENTIATION_NUM_CS,MATCH(C58,PT_DIFFERENTIATION_CS_ID,0))</f>
        <v>1.2.1</v>
      </c>
      <c r="T58" s="4688" t="s">
        <v>643</v>
      </c>
      <c r="U58" s="4376"/>
      <c r="V58" s="3960"/>
      <c r="W58" s="3961"/>
      <c r="X58" s="3961"/>
      <c r="Y58" s="3961"/>
      <c r="Z58" s="3961"/>
      <c r="AA58" s="3961"/>
      <c r="AB58" s="3961"/>
      <c r="AC58" s="3961"/>
      <c r="AD58" s="3961"/>
      <c r="AE58" s="3961"/>
      <c r="AF58" s="3962"/>
      <c r="AG58" s="3960" t="str">
        <f>INDEX(PT_DIFFERENTIATION_CS,MATCH(C58,PT_DIFFERENTIATION_CS_ID,0))</f>
        <v>пгт Смоляниново</v>
      </c>
      <c r="AH58" s="3961"/>
      <c r="AI58" s="3961"/>
      <c r="AJ58" s="3961"/>
      <c r="AK58" s="3961"/>
      <c r="AL58" s="3961"/>
      <c r="AM58" s="3961"/>
      <c r="AN58" s="3961"/>
      <c r="AO58" s="3961"/>
      <c r="AP58" s="3961"/>
      <c r="AQ58" s="3961"/>
      <c r="AR58" s="3960"/>
      <c r="AS58" s="3961"/>
      <c r="AT58" s="3961"/>
      <c r="AU58" s="3961"/>
      <c r="AV58" s="3961"/>
      <c r="AW58" s="3961"/>
      <c r="AX58" s="3961"/>
      <c r="AY58" s="3961"/>
      <c r="AZ58" s="3961"/>
      <c r="BA58" s="3961"/>
      <c r="BB58" s="3962"/>
      <c r="BC58" s="3960"/>
      <c r="BD58" s="3961"/>
      <c r="BE58" s="3961"/>
      <c r="BF58" s="3961"/>
      <c r="BG58" s="3961"/>
      <c r="BH58" s="3961"/>
      <c r="BI58" s="3961"/>
      <c r="BJ58" s="3961"/>
      <c r="BK58" s="3961"/>
      <c r="BL58" s="3961"/>
      <c r="BM58" s="3962"/>
      <c r="BN58" s="3960"/>
      <c r="BO58" s="3961"/>
      <c r="BP58" s="3961"/>
      <c r="BQ58" s="3961"/>
      <c r="BR58" s="3961"/>
      <c r="BS58" s="3961"/>
      <c r="BT58" s="3961"/>
      <c r="BU58" s="3961"/>
      <c r="BV58" s="3961"/>
      <c r="BW58" s="3961"/>
      <c r="BX58" s="3962"/>
      <c r="BY58" s="3960"/>
      <c r="BZ58" s="3961"/>
      <c r="CA58" s="3961"/>
      <c r="CB58" s="3961"/>
      <c r="CC58" s="3961"/>
      <c r="CD58" s="3961"/>
      <c r="CE58" s="3961"/>
      <c r="CF58" s="3961"/>
      <c r="CG58" s="3961"/>
      <c r="CH58" s="3961"/>
      <c r="CI58" s="3962"/>
      <c r="CJ58" s="3960"/>
      <c r="CK58" s="3961"/>
      <c r="CL58" s="3961"/>
      <c r="CM58" s="3961"/>
      <c r="CN58" s="3961"/>
      <c r="CO58" s="3961"/>
      <c r="CP58" s="3961"/>
      <c r="CQ58" s="3961"/>
      <c r="CR58" s="3961"/>
      <c r="CS58" s="3961"/>
      <c r="CT58" s="3962"/>
      <c r="CU58" s="3960"/>
      <c r="CV58" s="3961"/>
      <c r="CW58" s="3961"/>
      <c r="CX58" s="3961"/>
      <c r="CY58" s="3961"/>
      <c r="CZ58" s="3961"/>
      <c r="DA58" s="3961"/>
      <c r="DB58" s="3961"/>
      <c r="DC58" s="3961"/>
      <c r="DD58" s="3961"/>
      <c r="DE58" s="3962"/>
      <c r="DF58" s="3960"/>
      <c r="DG58" s="3961"/>
      <c r="DH58" s="3961"/>
      <c r="DI58" s="3961"/>
      <c r="DJ58" s="3961"/>
      <c r="DK58" s="3961"/>
      <c r="DL58" s="3961"/>
      <c r="DM58" s="3961"/>
      <c r="DN58" s="3961"/>
      <c r="DO58" s="3961"/>
      <c r="DP58" s="3962"/>
      <c r="DQ58" s="3960"/>
      <c r="DR58" s="3961"/>
      <c r="DS58" s="3961"/>
      <c r="DT58" s="3961"/>
      <c r="DU58" s="3961"/>
      <c r="DV58" s="3961"/>
      <c r="DW58" s="3961"/>
      <c r="DX58" s="3961"/>
      <c r="DY58" s="3961"/>
      <c r="DZ58" s="3961"/>
      <c r="EA58" s="3962"/>
      <c r="EB58" s="3962"/>
      <c r="EC58" s="4502" t="s">
        <v>644</v>
      </c>
      <c r="ED58" s="4247"/>
      <c r="EE58" s="4378"/>
      <c r="EF58" s="4378" t="str">
        <f>IF(T58="","",T58)</f>
        <v>Наименование централизованной системы горячего водоснабжения</v>
      </c>
      <c r="EG58" s="4378"/>
      <c r="EH58" s="4378"/>
      <c r="EI58" s="3959">
        <v>0</v>
      </c>
    </row>
    <row s="4689" customFormat="1" customHeight="1" ht="23.25">
      <c r="A59" s="4365"/>
      <c r="B59" s="4365"/>
      <c r="C59" s="4365"/>
      <c r="D59" s="4365"/>
      <c r="E59" s="4366"/>
      <c r="F59" s="4366">
        <v>1</v>
      </c>
      <c r="G59" s="4366"/>
      <c r="H59" s="4366"/>
      <c r="I59" s="4368" t="str">
        <f>S58&amp;".1"</f>
        <v>1.2.1.1</v>
      </c>
      <c r="J59" s="4365"/>
      <c r="K59" s="4365"/>
      <c r="L59" s="4369"/>
      <c r="M59" s="4370"/>
      <c r="N59" s="4370"/>
      <c r="O59" s="4370"/>
      <c r="P59" s="4371">
        <v>1</v>
      </c>
      <c r="Q59" s="4371"/>
      <c r="R59" s="4387"/>
      <c r="S59" s="4374" t="str">
        <f>$I59</f>
        <v>1.2.1.1</v>
      </c>
      <c r="T59" s="4690" t="s">
        <v>596</v>
      </c>
      <c r="U59" s="4376"/>
      <c r="V59" s="3963"/>
      <c r="W59" s="3964"/>
      <c r="X59" s="3964"/>
      <c r="Y59" s="3964"/>
      <c r="Z59" s="3964"/>
      <c r="AA59" s="3964"/>
      <c r="AB59" s="3964"/>
      <c r="AC59" s="3964"/>
      <c r="AD59" s="3964"/>
      <c r="AE59" s="3964"/>
      <c r="AF59" s="3965"/>
      <c r="AG59" s="4691"/>
      <c r="AH59" s="4692"/>
      <c r="AI59" s="4692"/>
      <c r="AJ59" s="4692"/>
      <c r="AK59" s="4692"/>
      <c r="AL59" s="4692"/>
      <c r="AM59" s="4692"/>
      <c r="AN59" s="4692"/>
      <c r="AO59" s="4692"/>
      <c r="AP59" s="4692"/>
      <c r="AQ59" s="4692"/>
      <c r="AR59" s="3963"/>
      <c r="AS59" s="3964"/>
      <c r="AT59" s="3964"/>
      <c r="AU59" s="3964"/>
      <c r="AV59" s="3964"/>
      <c r="AW59" s="3964"/>
      <c r="AX59" s="3964"/>
      <c r="AY59" s="3964"/>
      <c r="AZ59" s="3964"/>
      <c r="BA59" s="3964"/>
      <c r="BB59" s="3965"/>
      <c r="BC59" s="3963"/>
      <c r="BD59" s="3964"/>
      <c r="BE59" s="3964"/>
      <c r="BF59" s="3964"/>
      <c r="BG59" s="3964"/>
      <c r="BH59" s="3964"/>
      <c r="BI59" s="3964"/>
      <c r="BJ59" s="3964"/>
      <c r="BK59" s="3964"/>
      <c r="BL59" s="3964"/>
      <c r="BM59" s="3965"/>
      <c r="BN59" s="3963"/>
      <c r="BO59" s="3964"/>
      <c r="BP59" s="3964"/>
      <c r="BQ59" s="3964"/>
      <c r="BR59" s="3964"/>
      <c r="BS59" s="3964"/>
      <c r="BT59" s="3964"/>
      <c r="BU59" s="3964"/>
      <c r="BV59" s="3964"/>
      <c r="BW59" s="3964"/>
      <c r="BX59" s="3965"/>
      <c r="BY59" s="3963"/>
      <c r="BZ59" s="3964"/>
      <c r="CA59" s="3964"/>
      <c r="CB59" s="3964"/>
      <c r="CC59" s="3964"/>
      <c r="CD59" s="3964"/>
      <c r="CE59" s="3964"/>
      <c r="CF59" s="3964"/>
      <c r="CG59" s="3964"/>
      <c r="CH59" s="3964"/>
      <c r="CI59" s="3965"/>
      <c r="CJ59" s="3963"/>
      <c r="CK59" s="3964"/>
      <c r="CL59" s="3964"/>
      <c r="CM59" s="3964"/>
      <c r="CN59" s="3964"/>
      <c r="CO59" s="3964"/>
      <c r="CP59" s="3964"/>
      <c r="CQ59" s="3964"/>
      <c r="CR59" s="3964"/>
      <c r="CS59" s="3964"/>
      <c r="CT59" s="3965"/>
      <c r="CU59" s="3963"/>
      <c r="CV59" s="3964"/>
      <c r="CW59" s="3964"/>
      <c r="CX59" s="3964"/>
      <c r="CY59" s="3964"/>
      <c r="CZ59" s="3964"/>
      <c r="DA59" s="3964"/>
      <c r="DB59" s="3964"/>
      <c r="DC59" s="3964"/>
      <c r="DD59" s="3964"/>
      <c r="DE59" s="3965"/>
      <c r="DF59" s="3963"/>
      <c r="DG59" s="3964"/>
      <c r="DH59" s="3964"/>
      <c r="DI59" s="3964"/>
      <c r="DJ59" s="3964"/>
      <c r="DK59" s="3964"/>
      <c r="DL59" s="3964"/>
      <c r="DM59" s="3964"/>
      <c r="DN59" s="3964"/>
      <c r="DO59" s="3964"/>
      <c r="DP59" s="3965"/>
      <c r="DQ59" s="3963"/>
      <c r="DR59" s="3964"/>
      <c r="DS59" s="3964"/>
      <c r="DT59" s="3964"/>
      <c r="DU59" s="3964"/>
      <c r="DV59" s="3964"/>
      <c r="DW59" s="3964"/>
      <c r="DX59" s="3964"/>
      <c r="DY59" s="3964"/>
      <c r="DZ59" s="3964"/>
      <c r="EA59" s="3965"/>
      <c r="EB59" s="4693"/>
      <c r="EC59" s="4502" t="s">
        <v>597</v>
      </c>
      <c r="ED59" s="4247"/>
      <c r="EE59" s="4378"/>
      <c r="EF59" s="4378" t="str">
        <f>IF(T59="","",T59)</f>
        <v>Наименование признака дифференциации</v>
      </c>
      <c r="EG59" s="4378"/>
      <c r="EH59" s="4378"/>
      <c r="EI59" s="3959">
        <v>0</v>
      </c>
    </row>
    <row s="4694" customFormat="1" customHeight="1" ht="23.25">
      <c r="A60" s="4365"/>
      <c r="B60" s="4365"/>
      <c r="C60" s="4365"/>
      <c r="D60" s="4365"/>
      <c r="E60" s="4366"/>
      <c r="F60" s="4366">
        <v>1</v>
      </c>
      <c r="G60" s="4366"/>
      <c r="H60" s="4366"/>
      <c r="I60" s="4367"/>
      <c r="J60" s="4368" t="str">
        <f>I59&amp;".1"</f>
        <v>1.2.1.1.1</v>
      </c>
      <c r="K60" s="4365"/>
      <c r="L60" s="4369" t="s">
        <v>522</v>
      </c>
      <c r="M60" s="4370"/>
      <c r="N60" s="4370"/>
      <c r="O60" s="4370"/>
      <c r="P60" s="4371"/>
      <c r="Q60" s="4371">
        <v>1</v>
      </c>
      <c r="R60" s="4373"/>
      <c r="S60" s="4374" t="str">
        <f>$J60</f>
        <v>1.2.1.1.1</v>
      </c>
      <c r="T60" s="4375" t="s">
        <v>523</v>
      </c>
      <c r="U60" s="4376"/>
      <c r="V60" s="3966"/>
      <c r="W60" s="3967"/>
      <c r="X60" s="3967"/>
      <c r="Y60" s="3967"/>
      <c r="Z60" s="3967"/>
      <c r="AA60" s="3967"/>
      <c r="AB60" s="3967"/>
      <c r="AC60" s="3967"/>
      <c r="AD60" s="3967"/>
      <c r="AE60" s="3967"/>
      <c r="AF60" s="3968"/>
      <c r="AG60" s="3966" t="s">
        <v>656</v>
      </c>
      <c r="AH60" s="3967"/>
      <c r="AI60" s="3967"/>
      <c r="AJ60" s="3967"/>
      <c r="AK60" s="3967"/>
      <c r="AL60" s="3967"/>
      <c r="AM60" s="3967"/>
      <c r="AN60" s="3967"/>
      <c r="AO60" s="3967"/>
      <c r="AP60" s="3967"/>
      <c r="AQ60" s="3967"/>
      <c r="AR60" s="3966"/>
      <c r="AS60" s="3967"/>
      <c r="AT60" s="3967"/>
      <c r="AU60" s="3967"/>
      <c r="AV60" s="3967"/>
      <c r="AW60" s="3967"/>
      <c r="AX60" s="3967"/>
      <c r="AY60" s="3967"/>
      <c r="AZ60" s="3967"/>
      <c r="BA60" s="3967"/>
      <c r="BB60" s="3968"/>
      <c r="BC60" s="3966"/>
      <c r="BD60" s="3967"/>
      <c r="BE60" s="3967"/>
      <c r="BF60" s="3967"/>
      <c r="BG60" s="3967"/>
      <c r="BH60" s="3967"/>
      <c r="BI60" s="3967"/>
      <c r="BJ60" s="3967"/>
      <c r="BK60" s="3967"/>
      <c r="BL60" s="3967"/>
      <c r="BM60" s="3968"/>
      <c r="BN60" s="3966"/>
      <c r="BO60" s="3967"/>
      <c r="BP60" s="3967"/>
      <c r="BQ60" s="3967"/>
      <c r="BR60" s="3967"/>
      <c r="BS60" s="3967"/>
      <c r="BT60" s="3967"/>
      <c r="BU60" s="3967"/>
      <c r="BV60" s="3967"/>
      <c r="BW60" s="3967"/>
      <c r="BX60" s="3968"/>
      <c r="BY60" s="3966"/>
      <c r="BZ60" s="3967"/>
      <c r="CA60" s="3967"/>
      <c r="CB60" s="3967"/>
      <c r="CC60" s="3967"/>
      <c r="CD60" s="3967"/>
      <c r="CE60" s="3967"/>
      <c r="CF60" s="3967"/>
      <c r="CG60" s="3967"/>
      <c r="CH60" s="3967"/>
      <c r="CI60" s="3968"/>
      <c r="CJ60" s="3966"/>
      <c r="CK60" s="3967"/>
      <c r="CL60" s="3967"/>
      <c r="CM60" s="3967"/>
      <c r="CN60" s="3967"/>
      <c r="CO60" s="3967"/>
      <c r="CP60" s="3967"/>
      <c r="CQ60" s="3967"/>
      <c r="CR60" s="3967"/>
      <c r="CS60" s="3967"/>
      <c r="CT60" s="3968"/>
      <c r="CU60" s="3966"/>
      <c r="CV60" s="3967"/>
      <c r="CW60" s="3967"/>
      <c r="CX60" s="3967"/>
      <c r="CY60" s="3967"/>
      <c r="CZ60" s="3967"/>
      <c r="DA60" s="3967"/>
      <c r="DB60" s="3967"/>
      <c r="DC60" s="3967"/>
      <c r="DD60" s="3967"/>
      <c r="DE60" s="3968"/>
      <c r="DF60" s="3966"/>
      <c r="DG60" s="3967"/>
      <c r="DH60" s="3967"/>
      <c r="DI60" s="3967"/>
      <c r="DJ60" s="3967"/>
      <c r="DK60" s="3967"/>
      <c r="DL60" s="3967"/>
      <c r="DM60" s="3967"/>
      <c r="DN60" s="3967"/>
      <c r="DO60" s="3967"/>
      <c r="DP60" s="3968"/>
      <c r="DQ60" s="3966"/>
      <c r="DR60" s="3967"/>
      <c r="DS60" s="3967"/>
      <c r="DT60" s="3967"/>
      <c r="DU60" s="3967"/>
      <c r="DV60" s="3967"/>
      <c r="DW60" s="3967"/>
      <c r="DX60" s="3967"/>
      <c r="DY60" s="3967"/>
      <c r="DZ60" s="3967"/>
      <c r="EA60" s="3968"/>
      <c r="EB60" s="3968"/>
      <c r="EC60" s="4377" t="s">
        <v>598</v>
      </c>
      <c r="ED60" s="4247"/>
      <c r="EE60" s="4378"/>
      <c r="EF60" s="4378" t="str">
        <f>IF(T60="","",T60)</f>
        <v>Группа потребителей</v>
      </c>
      <c r="EG60" s="4378"/>
      <c r="EH60" s="4378"/>
      <c r="EI60" s="3959">
        <v>0</v>
      </c>
    </row>
    <row s="4695" customFormat="1" customHeight="1" ht="23.25">
      <c r="A61" s="4365"/>
      <c r="B61" s="4365"/>
      <c r="C61" s="4365"/>
      <c r="D61" s="4365"/>
      <c r="E61" s="4366"/>
      <c r="F61" s="4366">
        <v>1</v>
      </c>
      <c r="G61" s="4366"/>
      <c r="H61" s="4366"/>
      <c r="I61" s="4367"/>
      <c r="J61" s="4367"/>
      <c r="K61" s="4368" t="str">
        <f>J60&amp;".1"</f>
        <v>1.2.1.1.1.1</v>
      </c>
      <c r="L61" s="4369"/>
      <c r="M61" s="4370"/>
      <c r="N61" s="4370"/>
      <c r="O61" s="4370"/>
      <c r="P61" s="4371"/>
      <c r="Q61" s="4371"/>
      <c r="R61" s="4373">
        <v>1</v>
      </c>
      <c r="S61" s="4374" t="str">
        <f>$K61</f>
        <v>1.2.1.1.1.1</v>
      </c>
      <c r="T61" s="4380" t="s">
        <v>657</v>
      </c>
      <c r="U61" s="4376"/>
      <c r="V61" s="3969"/>
      <c r="W61" s="3969"/>
      <c r="X61" s="3969"/>
      <c r="Y61" s="3969"/>
      <c r="Z61" s="3969"/>
      <c r="AA61" s="3969"/>
      <c r="AB61" s="3969"/>
      <c r="AC61" s="3970"/>
      <c r="AD61" s="3971" t="s">
        <v>63</v>
      </c>
      <c r="AE61" s="3970"/>
      <c r="AF61" s="3971" t="s">
        <v>63</v>
      </c>
      <c r="AG61" s="3969">
        <v>257.55</v>
      </c>
      <c r="AH61" s="3969"/>
      <c r="AI61" s="3969"/>
      <c r="AJ61" s="3969"/>
      <c r="AK61" s="3969"/>
      <c r="AL61" s="3969"/>
      <c r="AM61" s="3969"/>
      <c r="AN61" s="3970">
        <v>45292</v>
      </c>
      <c r="AO61" s="3971" t="s">
        <v>63</v>
      </c>
      <c r="AP61" s="4274">
        <v>45473</v>
      </c>
      <c r="AQ61" s="3971" t="s">
        <v>63</v>
      </c>
      <c r="AR61" s="3969">
        <v>287.98</v>
      </c>
      <c r="AS61" s="3969"/>
      <c r="AT61" s="3969"/>
      <c r="AU61" s="3969"/>
      <c r="AV61" s="3969"/>
      <c r="AW61" s="3969"/>
      <c r="AX61" s="3969"/>
      <c r="AY61" s="3970">
        <v>45474</v>
      </c>
      <c r="AZ61" s="3971" t="s">
        <v>63</v>
      </c>
      <c r="BA61" s="3970">
        <v>45838</v>
      </c>
      <c r="BB61" s="3971" t="s">
        <v>63</v>
      </c>
      <c r="BC61" s="3969">
        <v>352.33</v>
      </c>
      <c r="BD61" s="3969"/>
      <c r="BE61" s="3969"/>
      <c r="BF61" s="3969"/>
      <c r="BG61" s="3969"/>
      <c r="BH61" s="3969"/>
      <c r="BI61" s="3969"/>
      <c r="BJ61" s="3970">
        <v>45839</v>
      </c>
      <c r="BK61" s="3971" t="s">
        <v>63</v>
      </c>
      <c r="BL61" s="3970">
        <v>46022</v>
      </c>
      <c r="BM61" s="3971" t="s">
        <v>63</v>
      </c>
      <c r="BN61" s="3969">
        <v>336.8</v>
      </c>
      <c r="BO61" s="3969"/>
      <c r="BP61" s="3969"/>
      <c r="BQ61" s="3969"/>
      <c r="BR61" s="3969"/>
      <c r="BS61" s="3969"/>
      <c r="BT61" s="3969"/>
      <c r="BU61" s="3970">
        <v>46023</v>
      </c>
      <c r="BV61" s="3971" t="s">
        <v>63</v>
      </c>
      <c r="BW61" s="3970">
        <v>46203</v>
      </c>
      <c r="BX61" s="3971" t="s">
        <v>63</v>
      </c>
      <c r="BY61" s="3969">
        <v>365.63</v>
      </c>
      <c r="BZ61" s="3969"/>
      <c r="CA61" s="3969"/>
      <c r="CB61" s="3969"/>
      <c r="CC61" s="3969"/>
      <c r="CD61" s="3969"/>
      <c r="CE61" s="3969"/>
      <c r="CF61" s="3970">
        <v>46204</v>
      </c>
      <c r="CG61" s="3971" t="s">
        <v>63</v>
      </c>
      <c r="CH61" s="3970">
        <v>46387</v>
      </c>
      <c r="CI61" s="3971" t="s">
        <v>63</v>
      </c>
      <c r="CJ61" s="3969">
        <v>333.5</v>
      </c>
      <c r="CK61" s="3969"/>
      <c r="CL61" s="3969"/>
      <c r="CM61" s="3969"/>
      <c r="CN61" s="3969"/>
      <c r="CO61" s="3969"/>
      <c r="CP61" s="3969"/>
      <c r="CQ61" s="3970">
        <v>46388</v>
      </c>
      <c r="CR61" s="3971" t="s">
        <v>63</v>
      </c>
      <c r="CS61" s="3970">
        <v>46568</v>
      </c>
      <c r="CT61" s="3971" t="s">
        <v>63</v>
      </c>
      <c r="CU61" s="3969">
        <v>372.35</v>
      </c>
      <c r="CV61" s="3969"/>
      <c r="CW61" s="3969"/>
      <c r="CX61" s="3969"/>
      <c r="CY61" s="3969"/>
      <c r="CZ61" s="3969"/>
      <c r="DA61" s="3969"/>
      <c r="DB61" s="3970">
        <v>46569</v>
      </c>
      <c r="DC61" s="3971" t="s">
        <v>63</v>
      </c>
      <c r="DD61" s="3970">
        <v>46752</v>
      </c>
      <c r="DE61" s="3971" t="s">
        <v>63</v>
      </c>
      <c r="DF61" s="3969">
        <v>349.38</v>
      </c>
      <c r="DG61" s="3969"/>
      <c r="DH61" s="3969"/>
      <c r="DI61" s="3969"/>
      <c r="DJ61" s="3969"/>
      <c r="DK61" s="3969"/>
      <c r="DL61" s="3969"/>
      <c r="DM61" s="3970">
        <v>46753</v>
      </c>
      <c r="DN61" s="3971" t="s">
        <v>63</v>
      </c>
      <c r="DO61" s="3970">
        <v>46934</v>
      </c>
      <c r="DP61" s="3971" t="s">
        <v>63</v>
      </c>
      <c r="DQ61" s="3969">
        <v>378.49</v>
      </c>
      <c r="DR61" s="3969"/>
      <c r="DS61" s="3969"/>
      <c r="DT61" s="3969"/>
      <c r="DU61" s="3969"/>
      <c r="DV61" s="3969"/>
      <c r="DW61" s="3969"/>
      <c r="DX61" s="3970">
        <v>46935</v>
      </c>
      <c r="DY61" s="3971" t="s">
        <v>63</v>
      </c>
      <c r="DZ61" s="3970">
        <v>47118</v>
      </c>
      <c r="EA61" s="3971" t="s">
        <v>63</v>
      </c>
      <c r="EB61" s="4381"/>
      <c r="EC61"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61" s="4247">
        <f>STRCHECKDATE(V62:EB62)</f>
      </c>
      <c r="EE61" s="4378"/>
      <c r="EF61" s="4378" t="str">
        <f>IF(T61="","",T61)</f>
        <v>Без учета НДС</v>
      </c>
      <c r="EG61" s="4378"/>
      <c r="EH61" s="4378"/>
      <c r="EI61" s="3959">
        <v>0</v>
      </c>
    </row>
    <row s="4696" customFormat="1" customHeight="1" ht="14.25">
      <c r="A62" s="4365"/>
      <c r="B62" s="4365"/>
      <c r="C62" s="4365"/>
      <c r="D62" s="4365"/>
      <c r="E62" s="4366"/>
      <c r="F62" s="4366">
        <v>1</v>
      </c>
      <c r="G62" s="4366"/>
      <c r="H62" s="4366"/>
      <c r="I62" s="4367"/>
      <c r="J62" s="4367"/>
      <c r="K62" s="4368"/>
      <c r="L62" s="4369"/>
      <c r="M62" s="4370"/>
      <c r="N62" s="4370"/>
      <c r="O62" s="4370"/>
      <c r="P62" s="4371"/>
      <c r="Q62" s="4371"/>
      <c r="R62" s="4373"/>
      <c r="S62" s="4384"/>
      <c r="T62" s="4376"/>
      <c r="U62" s="4376"/>
      <c r="V62" s="3972"/>
      <c r="W62" s="3972"/>
      <c r="X62" s="3972"/>
      <c r="Y62" s="3972"/>
      <c r="Z62" s="3972"/>
      <c r="AA62" s="3972"/>
      <c r="AB62" s="3972"/>
      <c r="AC62" s="3973"/>
      <c r="AD62" s="3971"/>
      <c r="AE62" s="3973"/>
      <c r="AF62" s="3971"/>
      <c r="AG62" s="3972"/>
      <c r="AH62" s="3972"/>
      <c r="AI62" s="3972"/>
      <c r="AJ62" s="3972"/>
      <c r="AK62" s="3972"/>
      <c r="AL62" s="3972"/>
      <c r="AM62" s="3972"/>
      <c r="AN62" s="3973"/>
      <c r="AO62" s="3971"/>
      <c r="AP62" s="4275"/>
      <c r="AQ62" s="3971"/>
      <c r="AR62" s="3972"/>
      <c r="AS62" s="3972"/>
      <c r="AT62" s="3972"/>
      <c r="AU62" s="3972"/>
      <c r="AV62" s="3972"/>
      <c r="AW62" s="3972"/>
      <c r="AX62" s="3972"/>
      <c r="AY62" s="3973"/>
      <c r="AZ62" s="3971"/>
      <c r="BA62" s="3973"/>
      <c r="BB62" s="3971"/>
      <c r="BC62" s="3972"/>
      <c r="BD62" s="3972"/>
      <c r="BE62" s="3972"/>
      <c r="BF62" s="3972"/>
      <c r="BG62" s="3972"/>
      <c r="BH62" s="3972"/>
      <c r="BI62" s="3972"/>
      <c r="BJ62" s="3973"/>
      <c r="BK62" s="3971"/>
      <c r="BL62" s="3973"/>
      <c r="BM62" s="3971"/>
      <c r="BN62" s="3972"/>
      <c r="BO62" s="3972"/>
      <c r="BP62" s="3972"/>
      <c r="BQ62" s="3972"/>
      <c r="BR62" s="3972"/>
      <c r="BS62" s="3972"/>
      <c r="BT62" s="3972"/>
      <c r="BU62" s="3973"/>
      <c r="BV62" s="3971"/>
      <c r="BW62" s="3973"/>
      <c r="BX62" s="3971"/>
      <c r="BY62" s="3972"/>
      <c r="BZ62" s="3972"/>
      <c r="CA62" s="3972"/>
      <c r="CB62" s="3972"/>
      <c r="CC62" s="3972"/>
      <c r="CD62" s="3972"/>
      <c r="CE62" s="3972"/>
      <c r="CF62" s="3973"/>
      <c r="CG62" s="3971"/>
      <c r="CH62" s="3973"/>
      <c r="CI62" s="3971"/>
      <c r="CJ62" s="3972"/>
      <c r="CK62" s="3972"/>
      <c r="CL62" s="3972"/>
      <c r="CM62" s="3972"/>
      <c r="CN62" s="3972"/>
      <c r="CO62" s="3972"/>
      <c r="CP62" s="3972"/>
      <c r="CQ62" s="3973"/>
      <c r="CR62" s="3971"/>
      <c r="CS62" s="3973"/>
      <c r="CT62" s="3971"/>
      <c r="CU62" s="3972"/>
      <c r="CV62" s="3972"/>
      <c r="CW62" s="3972"/>
      <c r="CX62" s="3972"/>
      <c r="CY62" s="3972"/>
      <c r="CZ62" s="3972"/>
      <c r="DA62" s="3972"/>
      <c r="DB62" s="3973"/>
      <c r="DC62" s="3971"/>
      <c r="DD62" s="3973"/>
      <c r="DE62" s="3971"/>
      <c r="DF62" s="3972"/>
      <c r="DG62" s="3972"/>
      <c r="DH62" s="3972"/>
      <c r="DI62" s="3972"/>
      <c r="DJ62" s="3972"/>
      <c r="DK62" s="3972"/>
      <c r="DL62" s="3972"/>
      <c r="DM62" s="3973"/>
      <c r="DN62" s="3971"/>
      <c r="DO62" s="3973"/>
      <c r="DP62" s="3971"/>
      <c r="DQ62" s="3972"/>
      <c r="DR62" s="3972"/>
      <c r="DS62" s="3972"/>
      <c r="DT62" s="3972"/>
      <c r="DU62" s="3972"/>
      <c r="DV62" s="3972"/>
      <c r="DW62" s="3972"/>
      <c r="DX62" s="3973"/>
      <c r="DY62" s="3971"/>
      <c r="DZ62" s="3973"/>
      <c r="EA62" s="3971"/>
      <c r="EB62" s="4385"/>
      <c r="EC62" s="4382"/>
      <c r="ED62" s="4247"/>
      <c r="EE62" s="4378"/>
      <c r="EF62" s="4378" t="str">
        <f>IF(T62="","",T62)</f>
        <v/>
      </c>
      <c r="EG62" s="4378"/>
      <c r="EH62" s="4378"/>
      <c r="EI62" s="3959">
        <v>0</v>
      </c>
    </row>
    <row s="4697" customFormat="1" customHeight="1" ht="21">
      <c r="A63" s="4365"/>
      <c r="B63" s="4365"/>
      <c r="C63" s="4365"/>
      <c r="D63" s="4365"/>
      <c r="E63" s="4366"/>
      <c r="F63" s="4366">
        <v>1</v>
      </c>
      <c r="G63" s="4366"/>
      <c r="H63" s="4366"/>
      <c r="I63" s="4367"/>
      <c r="J63" s="4368"/>
      <c r="K63" s="4365"/>
      <c r="L63" s="4369"/>
      <c r="M63" s="4370"/>
      <c r="N63" s="4370"/>
      <c r="O63" s="4370"/>
      <c r="P63" s="4371"/>
      <c r="Q63" s="4371"/>
      <c r="R63" s="4387"/>
      <c r="S63" s="4698"/>
      <c r="T63" s="4699" t="s">
        <v>599</v>
      </c>
      <c r="U63" s="4700"/>
      <c r="V63" s="4701"/>
      <c r="W63" s="4702"/>
      <c r="X63" s="4703"/>
      <c r="Y63" s="4704"/>
      <c r="Z63" s="4705"/>
      <c r="AA63" s="4706"/>
      <c r="AB63" s="4707"/>
      <c r="AC63" s="4708"/>
      <c r="AD63" s="4709"/>
      <c r="AE63" s="4710"/>
      <c r="AF63" s="4711"/>
      <c r="AG63" s="4712"/>
      <c r="AH63" s="4713"/>
      <c r="AI63" s="4714"/>
      <c r="AJ63" s="4715"/>
      <c r="AK63" s="4716"/>
      <c r="AL63" s="4717"/>
      <c r="AM63" s="4718"/>
      <c r="AN63" s="4719"/>
      <c r="AO63" s="4720"/>
      <c r="AP63" s="4721"/>
      <c r="AQ63" s="4722"/>
      <c r="AR63" s="4723"/>
      <c r="AS63" s="4724"/>
      <c r="AT63" s="4725"/>
      <c r="AU63" s="4726"/>
      <c r="AV63" s="4727"/>
      <c r="AW63" s="4728"/>
      <c r="AX63" s="4729"/>
      <c r="AY63" s="4730"/>
      <c r="AZ63" s="4731"/>
      <c r="BA63" s="4732"/>
      <c r="BB63" s="4733"/>
      <c r="BC63" s="4734"/>
      <c r="BD63" s="4735"/>
      <c r="BE63" s="4736"/>
      <c r="BF63" s="4737"/>
      <c r="BG63" s="4738"/>
      <c r="BH63" s="4739"/>
      <c r="BI63" s="4740"/>
      <c r="BJ63" s="4741"/>
      <c r="BK63" s="4742"/>
      <c r="BL63" s="4743"/>
      <c r="BM63" s="4744"/>
      <c r="BN63" s="4745"/>
      <c r="BO63" s="4746"/>
      <c r="BP63" s="4747"/>
      <c r="BQ63" s="4748"/>
      <c r="BR63" s="4749"/>
      <c r="BS63" s="4750"/>
      <c r="BT63" s="4751"/>
      <c r="BU63" s="4752"/>
      <c r="BV63" s="4753"/>
      <c r="BW63" s="4754"/>
      <c r="BX63" s="4755"/>
      <c r="BY63" s="4756"/>
      <c r="BZ63" s="4757"/>
      <c r="CA63" s="4758"/>
      <c r="CB63" s="4759"/>
      <c r="CC63" s="4760"/>
      <c r="CD63" s="4761"/>
      <c r="CE63" s="4762"/>
      <c r="CF63" s="4763"/>
      <c r="CG63" s="4764"/>
      <c r="CH63" s="4765"/>
      <c r="CI63" s="4766"/>
      <c r="CJ63" s="4767"/>
      <c r="CK63" s="4768"/>
      <c r="CL63" s="4769"/>
      <c r="CM63" s="4770"/>
      <c r="CN63" s="4771"/>
      <c r="CO63" s="4772"/>
      <c r="CP63" s="4773"/>
      <c r="CQ63" s="4774"/>
      <c r="CR63" s="4775"/>
      <c r="CS63" s="4776"/>
      <c r="CT63" s="4777"/>
      <c r="CU63" s="4778"/>
      <c r="CV63" s="4779"/>
      <c r="CW63" s="4780"/>
      <c r="CX63" s="4781"/>
      <c r="CY63" s="4782"/>
      <c r="CZ63" s="4783"/>
      <c r="DA63" s="4784"/>
      <c r="DB63" s="4785"/>
      <c r="DC63" s="4786"/>
      <c r="DD63" s="4787"/>
      <c r="DE63" s="4788"/>
      <c r="DF63" s="4789"/>
      <c r="DG63" s="4790"/>
      <c r="DH63" s="4791"/>
      <c r="DI63" s="4792"/>
      <c r="DJ63" s="4793"/>
      <c r="DK63" s="4794"/>
      <c r="DL63" s="4795"/>
      <c r="DM63" s="4796"/>
      <c r="DN63" s="4797"/>
      <c r="DO63" s="4798"/>
      <c r="DP63" s="4799"/>
      <c r="DQ63" s="4800"/>
      <c r="DR63" s="4801"/>
      <c r="DS63" s="4802"/>
      <c r="DT63" s="4803"/>
      <c r="DU63" s="4804"/>
      <c r="DV63" s="4805"/>
      <c r="DW63" s="4806"/>
      <c r="DX63" s="4807"/>
      <c r="DY63" s="4808"/>
      <c r="DZ63" s="4809"/>
      <c r="EA63" s="4810"/>
      <c r="EB63" s="4811"/>
      <c r="EC63" s="4502" t="s">
        <v>600</v>
      </c>
      <c r="ED63" s="4247"/>
      <c r="EE63" s="4378"/>
      <c r="EF63" s="4378" t="str">
        <f>IF(T63="","",T63)</f>
        <v>Добавить значение признака дифференциации</v>
      </c>
      <c r="EG63" s="4378"/>
      <c r="EH63" s="4378"/>
      <c r="EI63" s="3959">
        <v>0</v>
      </c>
    </row>
    <row s="4812" customFormat="1" customHeight="1" ht="23.25">
      <c r="A64" s="4365"/>
      <c r="B64" s="4365"/>
      <c r="C64" s="4365"/>
      <c r="D64" s="4365"/>
      <c r="E64" s="4366"/>
      <c r="F64" s="4366"/>
      <c r="G64" s="4366"/>
      <c r="H64" s="4366"/>
      <c r="I64" s="4367"/>
      <c r="J64" s="4368" t="str">
        <f>I59&amp;".2"</f>
        <v>1.2.1.1.2</v>
      </c>
      <c r="K64" s="4365"/>
      <c r="L64" s="4369" t="s">
        <v>522</v>
      </c>
      <c r="M64" s="4370"/>
      <c r="N64" s="4370"/>
      <c r="O64" s="4370"/>
      <c r="P64" s="4371"/>
      <c r="Q64" s="4372" t="s">
        <v>106</v>
      </c>
      <c r="R64" s="4373"/>
      <c r="S64" s="4374" t="str">
        <f>$J64</f>
        <v>1.2.1.1.2</v>
      </c>
      <c r="T64" s="4375" t="s">
        <v>523</v>
      </c>
      <c r="U64" s="4376"/>
      <c r="V64" s="3966"/>
      <c r="W64" s="3967"/>
      <c r="X64" s="3967"/>
      <c r="Y64" s="3967"/>
      <c r="Z64" s="3967"/>
      <c r="AA64" s="3967"/>
      <c r="AB64" s="3967"/>
      <c r="AC64" s="3967"/>
      <c r="AD64" s="3967"/>
      <c r="AE64" s="3967"/>
      <c r="AF64" s="3968"/>
      <c r="AG64" s="3966" t="s">
        <v>658</v>
      </c>
      <c r="AH64" s="3967"/>
      <c r="AI64" s="3967"/>
      <c r="AJ64" s="3967"/>
      <c r="AK64" s="3967"/>
      <c r="AL64" s="3967"/>
      <c r="AM64" s="3967"/>
      <c r="AN64" s="3967"/>
      <c r="AO64" s="3967"/>
      <c r="AP64" s="3967"/>
      <c r="AQ64" s="3967"/>
      <c r="AR64" s="3966"/>
      <c r="AS64" s="3967"/>
      <c r="AT64" s="3967"/>
      <c r="AU64" s="3967"/>
      <c r="AV64" s="3967"/>
      <c r="AW64" s="3967"/>
      <c r="AX64" s="3967"/>
      <c r="AY64" s="3967"/>
      <c r="AZ64" s="3967"/>
      <c r="BA64" s="3967"/>
      <c r="BB64" s="3968"/>
      <c r="BC64" s="3966"/>
      <c r="BD64" s="3967"/>
      <c r="BE64" s="3967"/>
      <c r="BF64" s="3967"/>
      <c r="BG64" s="3967"/>
      <c r="BH64" s="3967"/>
      <c r="BI64" s="3967"/>
      <c r="BJ64" s="3967"/>
      <c r="BK64" s="3967"/>
      <c r="BL64" s="3967"/>
      <c r="BM64" s="3968"/>
      <c r="BN64" s="3966"/>
      <c r="BO64" s="3967"/>
      <c r="BP64" s="3967"/>
      <c r="BQ64" s="3967"/>
      <c r="BR64" s="3967"/>
      <c r="BS64" s="3967"/>
      <c r="BT64" s="3967"/>
      <c r="BU64" s="3967"/>
      <c r="BV64" s="3967"/>
      <c r="BW64" s="3967"/>
      <c r="BX64" s="3968"/>
      <c r="BY64" s="3966"/>
      <c r="BZ64" s="3967"/>
      <c r="CA64" s="3967"/>
      <c r="CB64" s="3967"/>
      <c r="CC64" s="3967"/>
      <c r="CD64" s="3967"/>
      <c r="CE64" s="3967"/>
      <c r="CF64" s="3967"/>
      <c r="CG64" s="3967"/>
      <c r="CH64" s="3967"/>
      <c r="CI64" s="3968"/>
      <c r="CJ64" s="3966"/>
      <c r="CK64" s="3967"/>
      <c r="CL64" s="3967"/>
      <c r="CM64" s="3967"/>
      <c r="CN64" s="3967"/>
      <c r="CO64" s="3967"/>
      <c r="CP64" s="3967"/>
      <c r="CQ64" s="3967"/>
      <c r="CR64" s="3967"/>
      <c r="CS64" s="3967"/>
      <c r="CT64" s="3968"/>
      <c r="CU64" s="3966"/>
      <c r="CV64" s="3967"/>
      <c r="CW64" s="3967"/>
      <c r="CX64" s="3967"/>
      <c r="CY64" s="3967"/>
      <c r="CZ64" s="3967"/>
      <c r="DA64" s="3967"/>
      <c r="DB64" s="3967"/>
      <c r="DC64" s="3967"/>
      <c r="DD64" s="3967"/>
      <c r="DE64" s="3968"/>
      <c r="DF64" s="3966"/>
      <c r="DG64" s="3967"/>
      <c r="DH64" s="3967"/>
      <c r="DI64" s="3967"/>
      <c r="DJ64" s="3967"/>
      <c r="DK64" s="3967"/>
      <c r="DL64" s="3967"/>
      <c r="DM64" s="3967"/>
      <c r="DN64" s="3967"/>
      <c r="DO64" s="3967"/>
      <c r="DP64" s="3968"/>
      <c r="DQ64" s="3966"/>
      <c r="DR64" s="3967"/>
      <c r="DS64" s="3967"/>
      <c r="DT64" s="3967"/>
      <c r="DU64" s="3967"/>
      <c r="DV64" s="3967"/>
      <c r="DW64" s="3967"/>
      <c r="DX64" s="3967"/>
      <c r="DY64" s="3967"/>
      <c r="DZ64" s="3967"/>
      <c r="EA64" s="3968"/>
      <c r="EB64" s="3968"/>
      <c r="EC64" s="4377" t="s">
        <v>598</v>
      </c>
      <c r="ED64" s="4247"/>
      <c r="EE64" s="4378"/>
      <c r="EF64" s="4378" t="str">
        <f>IF(T64="","",T64)</f>
        <v>Группа потребителей</v>
      </c>
      <c r="EG64" s="4378"/>
      <c r="EH64" s="4378"/>
      <c r="EI64" s="3959">
        <v>0</v>
      </c>
    </row>
    <row s="4813" customFormat="1" customHeight="1" ht="23.25">
      <c r="A65" s="4365"/>
      <c r="B65" s="4365"/>
      <c r="C65" s="4365"/>
      <c r="D65" s="4365"/>
      <c r="E65" s="4366"/>
      <c r="F65" s="4366"/>
      <c r="G65" s="4366"/>
      <c r="H65" s="4366"/>
      <c r="I65" s="4367"/>
      <c r="J65" s="4367" t="str">
        <f>I59&amp;".1"</f>
        <v>1.2.1.1.1</v>
      </c>
      <c r="K65" s="4368" t="str">
        <f>J64&amp;".1"</f>
        <v>1.2.1.1.2.1</v>
      </c>
      <c r="L65" s="4369"/>
      <c r="M65" s="4370"/>
      <c r="N65" s="4370"/>
      <c r="O65" s="4370"/>
      <c r="P65" s="4371"/>
      <c r="Q65" s="4371"/>
      <c r="R65" s="4373">
        <v>1</v>
      </c>
      <c r="S65" s="4374" t="str">
        <f>$K65</f>
        <v>1.2.1.1.2.1</v>
      </c>
      <c r="T65" s="4380" t="s">
        <v>659</v>
      </c>
      <c r="U65" s="4376"/>
      <c r="V65" s="3969"/>
      <c r="W65" s="3969"/>
      <c r="X65" s="3969"/>
      <c r="Y65" s="3969"/>
      <c r="Z65" s="3969"/>
      <c r="AA65" s="3969"/>
      <c r="AB65" s="3969"/>
      <c r="AC65" s="3970"/>
      <c r="AD65" s="3971" t="s">
        <v>63</v>
      </c>
      <c r="AE65" s="3970"/>
      <c r="AF65" s="3971" t="s">
        <v>63</v>
      </c>
      <c r="AG65" s="3969">
        <v>163.38</v>
      </c>
      <c r="AH65" s="3969"/>
      <c r="AI65" s="3969"/>
      <c r="AJ65" s="3969"/>
      <c r="AK65" s="3969"/>
      <c r="AL65" s="3969"/>
      <c r="AM65" s="3969"/>
      <c r="AN65" s="3970">
        <v>45292</v>
      </c>
      <c r="AO65" s="3971" t="s">
        <v>63</v>
      </c>
      <c r="AP65" s="4274">
        <v>45473</v>
      </c>
      <c r="AQ65" s="3971" t="s">
        <v>63</v>
      </c>
      <c r="AR65" s="3969">
        <v>169.92</v>
      </c>
      <c r="AS65" s="3969"/>
      <c r="AT65" s="3969"/>
      <c r="AU65" s="3969"/>
      <c r="AV65" s="3969"/>
      <c r="AW65" s="3969"/>
      <c r="AX65" s="3969"/>
      <c r="AY65" s="3970">
        <v>45474</v>
      </c>
      <c r="AZ65" s="3971" t="s">
        <v>63</v>
      </c>
      <c r="BA65" s="3970">
        <v>45838</v>
      </c>
      <c r="BB65" s="3971" t="s">
        <v>63</v>
      </c>
      <c r="BC65" s="3969">
        <v>189.97</v>
      </c>
      <c r="BD65" s="3969"/>
      <c r="BE65" s="3969"/>
      <c r="BF65" s="3969"/>
      <c r="BG65" s="3969"/>
      <c r="BH65" s="3969"/>
      <c r="BI65" s="3969"/>
      <c r="BJ65" s="3970">
        <v>45839</v>
      </c>
      <c r="BK65" s="3971" t="s">
        <v>63</v>
      </c>
      <c r="BL65" s="3970">
        <v>46022</v>
      </c>
      <c r="BM65" s="3971" t="s">
        <v>63</v>
      </c>
      <c r="BN65" s="3969">
        <v>189.97</v>
      </c>
      <c r="BO65" s="3969"/>
      <c r="BP65" s="3969"/>
      <c r="BQ65" s="3969"/>
      <c r="BR65" s="3969"/>
      <c r="BS65" s="3969"/>
      <c r="BT65" s="3969"/>
      <c r="BU65" s="3970">
        <v>46023</v>
      </c>
      <c r="BV65" s="3971" t="s">
        <v>63</v>
      </c>
      <c r="BW65" s="3970">
        <v>46203</v>
      </c>
      <c r="BX65" s="3971" t="s">
        <v>63</v>
      </c>
      <c r="BY65" s="3969">
        <v>198.82</v>
      </c>
      <c r="BZ65" s="3969"/>
      <c r="CA65" s="3969"/>
      <c r="CB65" s="3969"/>
      <c r="CC65" s="3969"/>
      <c r="CD65" s="3969"/>
      <c r="CE65" s="3969"/>
      <c r="CF65" s="3970">
        <v>46204</v>
      </c>
      <c r="CG65" s="3971" t="s">
        <v>63</v>
      </c>
      <c r="CH65" s="3970">
        <v>46387</v>
      </c>
      <c r="CI65" s="3971" t="s">
        <v>63</v>
      </c>
      <c r="CJ65" s="3969">
        <v>198.82</v>
      </c>
      <c r="CK65" s="3969"/>
      <c r="CL65" s="3969"/>
      <c r="CM65" s="3969"/>
      <c r="CN65" s="3969"/>
      <c r="CO65" s="3969"/>
      <c r="CP65" s="3969"/>
      <c r="CQ65" s="3970">
        <v>46388</v>
      </c>
      <c r="CR65" s="3971" t="s">
        <v>63</v>
      </c>
      <c r="CS65" s="3970">
        <v>46568</v>
      </c>
      <c r="CT65" s="3971" t="s">
        <v>63</v>
      </c>
      <c r="CU65" s="3969">
        <v>204.59</v>
      </c>
      <c r="CV65" s="3969"/>
      <c r="CW65" s="3969"/>
      <c r="CX65" s="3969"/>
      <c r="CY65" s="3969"/>
      <c r="CZ65" s="3969"/>
      <c r="DA65" s="3969"/>
      <c r="DB65" s="3970">
        <v>46569</v>
      </c>
      <c r="DC65" s="3971" t="s">
        <v>63</v>
      </c>
      <c r="DD65" s="3970">
        <v>46752</v>
      </c>
      <c r="DE65" s="3971" t="s">
        <v>63</v>
      </c>
      <c r="DF65" s="3969">
        <v>204.59</v>
      </c>
      <c r="DG65" s="3969"/>
      <c r="DH65" s="3969"/>
      <c r="DI65" s="3969"/>
      <c r="DJ65" s="3969"/>
      <c r="DK65" s="3969"/>
      <c r="DL65" s="3969"/>
      <c r="DM65" s="3970">
        <v>46753</v>
      </c>
      <c r="DN65" s="3971" t="s">
        <v>63</v>
      </c>
      <c r="DO65" s="3970">
        <v>46934</v>
      </c>
      <c r="DP65" s="3971" t="s">
        <v>63</v>
      </c>
      <c r="DQ65" s="3969">
        <v>212.77</v>
      </c>
      <c r="DR65" s="3969"/>
      <c r="DS65" s="3969"/>
      <c r="DT65" s="3969"/>
      <c r="DU65" s="3969"/>
      <c r="DV65" s="3969"/>
      <c r="DW65" s="3969"/>
      <c r="DX65" s="3970">
        <v>46935</v>
      </c>
      <c r="DY65" s="3971" t="s">
        <v>63</v>
      </c>
      <c r="DZ65" s="3970">
        <v>47118</v>
      </c>
      <c r="EA65" s="3971" t="s">
        <v>63</v>
      </c>
      <c r="EB65" s="4381"/>
      <c r="EC65"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65" s="4247">
        <f>STRCHECKDATE(V66:EB66)</f>
      </c>
      <c r="EE65" s="4378"/>
      <c r="EF65" s="4378" t="str">
        <f>IF(T65="","",T65)</f>
        <v>С учетом НДС</v>
      </c>
      <c r="EG65" s="4378"/>
      <c r="EH65" s="4378"/>
      <c r="EI65" s="3959">
        <v>0</v>
      </c>
    </row>
    <row s="4814" customFormat="1" customHeight="1" ht="14.25">
      <c r="A66" s="4365"/>
      <c r="B66" s="4365"/>
      <c r="C66" s="4365"/>
      <c r="D66" s="4365"/>
      <c r="E66" s="4366"/>
      <c r="F66" s="4366"/>
      <c r="G66" s="4366"/>
      <c r="H66" s="4366"/>
      <c r="I66" s="4367"/>
      <c r="J66" s="4367" t="str">
        <f>I59&amp;".1"</f>
        <v>1.2.1.1.1</v>
      </c>
      <c r="K66" s="4368"/>
      <c r="L66" s="4369"/>
      <c r="M66" s="4370"/>
      <c r="N66" s="4370"/>
      <c r="O66" s="4370"/>
      <c r="P66" s="4371"/>
      <c r="Q66" s="4371"/>
      <c r="R66" s="4373"/>
      <c r="S66" s="4384"/>
      <c r="T66" s="4376"/>
      <c r="U66" s="4376"/>
      <c r="V66" s="3972"/>
      <c r="W66" s="3972"/>
      <c r="X66" s="3972"/>
      <c r="Y66" s="3972"/>
      <c r="Z66" s="3972"/>
      <c r="AA66" s="3972"/>
      <c r="AB66" s="3972"/>
      <c r="AC66" s="3973"/>
      <c r="AD66" s="3971"/>
      <c r="AE66" s="3973"/>
      <c r="AF66" s="3971"/>
      <c r="AG66" s="3972"/>
      <c r="AH66" s="3972"/>
      <c r="AI66" s="3972"/>
      <c r="AJ66" s="3972"/>
      <c r="AK66" s="3972"/>
      <c r="AL66" s="3972"/>
      <c r="AM66" s="3972"/>
      <c r="AN66" s="3973"/>
      <c r="AO66" s="3971"/>
      <c r="AP66" s="4275"/>
      <c r="AQ66" s="3971"/>
      <c r="AR66" s="3972"/>
      <c r="AS66" s="3972"/>
      <c r="AT66" s="3972"/>
      <c r="AU66" s="3972"/>
      <c r="AV66" s="3972"/>
      <c r="AW66" s="3972"/>
      <c r="AX66" s="3972"/>
      <c r="AY66" s="3973"/>
      <c r="AZ66" s="3971"/>
      <c r="BA66" s="3973"/>
      <c r="BB66" s="3971"/>
      <c r="BC66" s="3972"/>
      <c r="BD66" s="3972"/>
      <c r="BE66" s="3972"/>
      <c r="BF66" s="3972"/>
      <c r="BG66" s="3972"/>
      <c r="BH66" s="3972"/>
      <c r="BI66" s="3972"/>
      <c r="BJ66" s="3973"/>
      <c r="BK66" s="3971"/>
      <c r="BL66" s="3973"/>
      <c r="BM66" s="3971"/>
      <c r="BN66" s="3972"/>
      <c r="BO66" s="3972"/>
      <c r="BP66" s="3972"/>
      <c r="BQ66" s="3972"/>
      <c r="BR66" s="3972"/>
      <c r="BS66" s="3972"/>
      <c r="BT66" s="3972"/>
      <c r="BU66" s="3973"/>
      <c r="BV66" s="3971"/>
      <c r="BW66" s="3973"/>
      <c r="BX66" s="3971"/>
      <c r="BY66" s="3972"/>
      <c r="BZ66" s="3972"/>
      <c r="CA66" s="3972"/>
      <c r="CB66" s="3972"/>
      <c r="CC66" s="3972"/>
      <c r="CD66" s="3972"/>
      <c r="CE66" s="3972"/>
      <c r="CF66" s="3973"/>
      <c r="CG66" s="3971"/>
      <c r="CH66" s="3973"/>
      <c r="CI66" s="3971"/>
      <c r="CJ66" s="3972"/>
      <c r="CK66" s="3972"/>
      <c r="CL66" s="3972"/>
      <c r="CM66" s="3972"/>
      <c r="CN66" s="3972"/>
      <c r="CO66" s="3972"/>
      <c r="CP66" s="3972"/>
      <c r="CQ66" s="3973"/>
      <c r="CR66" s="3971"/>
      <c r="CS66" s="3973"/>
      <c r="CT66" s="3971"/>
      <c r="CU66" s="3972"/>
      <c r="CV66" s="3972"/>
      <c r="CW66" s="3972"/>
      <c r="CX66" s="3972"/>
      <c r="CY66" s="3972"/>
      <c r="CZ66" s="3972"/>
      <c r="DA66" s="3972"/>
      <c r="DB66" s="3973"/>
      <c r="DC66" s="3971"/>
      <c r="DD66" s="3973"/>
      <c r="DE66" s="3971"/>
      <c r="DF66" s="3972"/>
      <c r="DG66" s="3972"/>
      <c r="DH66" s="3972"/>
      <c r="DI66" s="3972"/>
      <c r="DJ66" s="3972"/>
      <c r="DK66" s="3972"/>
      <c r="DL66" s="3972"/>
      <c r="DM66" s="3973"/>
      <c r="DN66" s="3971"/>
      <c r="DO66" s="3973"/>
      <c r="DP66" s="3971"/>
      <c r="DQ66" s="3972"/>
      <c r="DR66" s="3972"/>
      <c r="DS66" s="3972"/>
      <c r="DT66" s="3972"/>
      <c r="DU66" s="3972"/>
      <c r="DV66" s="3972"/>
      <c r="DW66" s="3972"/>
      <c r="DX66" s="3973"/>
      <c r="DY66" s="3971"/>
      <c r="DZ66" s="3973"/>
      <c r="EA66" s="3971"/>
      <c r="EB66" s="4385"/>
      <c r="EC66" s="4382"/>
      <c r="ED66" s="4247"/>
      <c r="EE66" s="4378"/>
      <c r="EF66" s="4378" t="str">
        <f>IF(T66="","",T66)</f>
        <v/>
      </c>
      <c r="EG66" s="4378"/>
      <c r="EH66" s="4378"/>
      <c r="EI66" s="3959">
        <v>0</v>
      </c>
    </row>
    <row s="4815" customFormat="1" customHeight="1" ht="21">
      <c r="A67" s="4365"/>
      <c r="B67" s="4365"/>
      <c r="C67" s="4365"/>
      <c r="D67" s="4365"/>
      <c r="E67" s="4366"/>
      <c r="F67" s="4366"/>
      <c r="G67" s="4366"/>
      <c r="H67" s="4366"/>
      <c r="I67" s="4367"/>
      <c r="J67" s="4368" t="str">
        <f>I59&amp;".1"</f>
        <v>1.2.1.1.1</v>
      </c>
      <c r="K67" s="4365"/>
      <c r="L67" s="4369"/>
      <c r="M67" s="4370"/>
      <c r="N67" s="4370"/>
      <c r="O67" s="4370"/>
      <c r="P67" s="4371"/>
      <c r="Q67" s="4371"/>
      <c r="R67" s="4387"/>
      <c r="S67" s="4816"/>
      <c r="T67" s="4817" t="s">
        <v>599</v>
      </c>
      <c r="U67" s="4818"/>
      <c r="V67" s="4819"/>
      <c r="W67" s="4820"/>
      <c r="X67" s="4821"/>
      <c r="Y67" s="4822"/>
      <c r="Z67" s="4823"/>
      <c r="AA67" s="4824"/>
      <c r="AB67" s="4825"/>
      <c r="AC67" s="4826"/>
      <c r="AD67" s="4827"/>
      <c r="AE67" s="4828"/>
      <c r="AF67" s="4829"/>
      <c r="AG67" s="4830"/>
      <c r="AH67" s="4831"/>
      <c r="AI67" s="4832"/>
      <c r="AJ67" s="4833"/>
      <c r="AK67" s="4834"/>
      <c r="AL67" s="4835"/>
      <c r="AM67" s="4836"/>
      <c r="AN67" s="4837"/>
      <c r="AO67" s="4838"/>
      <c r="AP67" s="4839"/>
      <c r="AQ67" s="4840"/>
      <c r="AR67" s="4841"/>
      <c r="AS67" s="4842"/>
      <c r="AT67" s="4843"/>
      <c r="AU67" s="4844"/>
      <c r="AV67" s="4845"/>
      <c r="AW67" s="4846"/>
      <c r="AX67" s="4847"/>
      <c r="AY67" s="4848"/>
      <c r="AZ67" s="4849"/>
      <c r="BA67" s="4850"/>
      <c r="BB67" s="4851"/>
      <c r="BC67" s="4852"/>
      <c r="BD67" s="4853"/>
      <c r="BE67" s="4854"/>
      <c r="BF67" s="4855"/>
      <c r="BG67" s="4856"/>
      <c r="BH67" s="4857"/>
      <c r="BI67" s="4858"/>
      <c r="BJ67" s="4859"/>
      <c r="BK67" s="4860"/>
      <c r="BL67" s="4861"/>
      <c r="BM67" s="4862"/>
      <c r="BN67" s="4863"/>
      <c r="BO67" s="4864"/>
      <c r="BP67" s="4865"/>
      <c r="BQ67" s="4866"/>
      <c r="BR67" s="4867"/>
      <c r="BS67" s="4868"/>
      <c r="BT67" s="4869"/>
      <c r="BU67" s="4870"/>
      <c r="BV67" s="4871"/>
      <c r="BW67" s="4872"/>
      <c r="BX67" s="4873"/>
      <c r="BY67" s="4874"/>
      <c r="BZ67" s="4875"/>
      <c r="CA67" s="4876"/>
      <c r="CB67" s="4877"/>
      <c r="CC67" s="4878"/>
      <c r="CD67" s="4879"/>
      <c r="CE67" s="4880"/>
      <c r="CF67" s="4881"/>
      <c r="CG67" s="4882"/>
      <c r="CH67" s="4883"/>
      <c r="CI67" s="4884"/>
      <c r="CJ67" s="4885"/>
      <c r="CK67" s="4886"/>
      <c r="CL67" s="4887"/>
      <c r="CM67" s="4888"/>
      <c r="CN67" s="4889"/>
      <c r="CO67" s="4890"/>
      <c r="CP67" s="4891"/>
      <c r="CQ67" s="4892"/>
      <c r="CR67" s="4893"/>
      <c r="CS67" s="4894"/>
      <c r="CT67" s="4895"/>
      <c r="CU67" s="4896"/>
      <c r="CV67" s="4897"/>
      <c r="CW67" s="4898"/>
      <c r="CX67" s="4899"/>
      <c r="CY67" s="4900"/>
      <c r="CZ67" s="4901"/>
      <c r="DA67" s="4902"/>
      <c r="DB67" s="4903"/>
      <c r="DC67" s="4904"/>
      <c r="DD67" s="4905"/>
      <c r="DE67" s="4906"/>
      <c r="DF67" s="4907"/>
      <c r="DG67" s="4908"/>
      <c r="DH67" s="4909"/>
      <c r="DI67" s="4910"/>
      <c r="DJ67" s="4911"/>
      <c r="DK67" s="4912"/>
      <c r="DL67" s="4913"/>
      <c r="DM67" s="4914"/>
      <c r="DN67" s="4915"/>
      <c r="DO67" s="4916"/>
      <c r="DP67" s="4917"/>
      <c r="DQ67" s="4918"/>
      <c r="DR67" s="4919"/>
      <c r="DS67" s="4920"/>
      <c r="DT67" s="4921"/>
      <c r="DU67" s="4922"/>
      <c r="DV67" s="4923"/>
      <c r="DW67" s="4924"/>
      <c r="DX67" s="4925"/>
      <c r="DY67" s="4926"/>
      <c r="DZ67" s="4927"/>
      <c r="EA67" s="4928"/>
      <c r="EB67" s="4929"/>
      <c r="EC67" s="4502" t="s">
        <v>600</v>
      </c>
      <c r="ED67" s="4247"/>
      <c r="EE67" s="4378"/>
      <c r="EF67" s="4378" t="str">
        <f>IF(T67="","",T67)</f>
        <v>Добавить значение признака дифференциации</v>
      </c>
      <c r="EG67" s="4378"/>
      <c r="EH67" s="4378"/>
      <c r="EI67" s="3959">
        <v>0</v>
      </c>
    </row>
    <row s="4930" customFormat="1" customHeight="1" ht="21">
      <c r="A68" s="4365"/>
      <c r="B68" s="4365"/>
      <c r="C68" s="4365"/>
      <c r="D68" s="4365"/>
      <c r="E68" s="4366"/>
      <c r="F68" s="4366">
        <v>1</v>
      </c>
      <c r="G68" s="4366"/>
      <c r="H68" s="4366"/>
      <c r="I68" s="4368"/>
      <c r="J68" s="4365"/>
      <c r="K68" s="4365"/>
      <c r="L68" s="4369"/>
      <c r="M68" s="4370"/>
      <c r="N68" s="4370"/>
      <c r="O68" s="4370"/>
      <c r="P68" s="4371"/>
      <c r="Q68" s="4371"/>
      <c r="R68" s="4387"/>
      <c r="S68" s="4931"/>
      <c r="T68" s="4932" t="s">
        <v>528</v>
      </c>
      <c r="U68" s="4933"/>
      <c r="V68" s="4934"/>
      <c r="W68" s="4935"/>
      <c r="X68" s="4936"/>
      <c r="Y68" s="4937"/>
      <c r="Z68" s="4938"/>
      <c r="AA68" s="4939"/>
      <c r="AB68" s="4940"/>
      <c r="AC68" s="4941"/>
      <c r="AD68" s="4942"/>
      <c r="AE68" s="4943"/>
      <c r="AF68" s="4944"/>
      <c r="AG68" s="4945"/>
      <c r="AH68" s="4946"/>
      <c r="AI68" s="4947"/>
      <c r="AJ68" s="4948"/>
      <c r="AK68" s="4949"/>
      <c r="AL68" s="4950"/>
      <c r="AM68" s="4951"/>
      <c r="AN68" s="4952"/>
      <c r="AO68" s="4953"/>
      <c r="AP68" s="4954"/>
      <c r="AQ68" s="4955"/>
      <c r="AR68" s="4956"/>
      <c r="AS68" s="4957"/>
      <c r="AT68" s="4958"/>
      <c r="AU68" s="4959"/>
      <c r="AV68" s="4960"/>
      <c r="AW68" s="4961"/>
      <c r="AX68" s="4962"/>
      <c r="AY68" s="4963"/>
      <c r="AZ68" s="4964"/>
      <c r="BA68" s="4965"/>
      <c r="BB68" s="4966"/>
      <c r="BC68" s="4967"/>
      <c r="BD68" s="4968"/>
      <c r="BE68" s="4969"/>
      <c r="BF68" s="4970"/>
      <c r="BG68" s="4971"/>
      <c r="BH68" s="4972"/>
      <c r="BI68" s="4973"/>
      <c r="BJ68" s="4974"/>
      <c r="BK68" s="4975"/>
      <c r="BL68" s="4976"/>
      <c r="BM68" s="4977"/>
      <c r="BN68" s="4978"/>
      <c r="BO68" s="4979"/>
      <c r="BP68" s="4980"/>
      <c r="BQ68" s="4981"/>
      <c r="BR68" s="4982"/>
      <c r="BS68" s="4983"/>
      <c r="BT68" s="4984"/>
      <c r="BU68" s="4985"/>
      <c r="BV68" s="4986"/>
      <c r="BW68" s="4987"/>
      <c r="BX68" s="4988"/>
      <c r="BY68" s="4989"/>
      <c r="BZ68" s="4990"/>
      <c r="CA68" s="4991"/>
      <c r="CB68" s="4992"/>
      <c r="CC68" s="4993"/>
      <c r="CD68" s="4994"/>
      <c r="CE68" s="4995"/>
      <c r="CF68" s="4996"/>
      <c r="CG68" s="4997"/>
      <c r="CH68" s="4998"/>
      <c r="CI68" s="4999"/>
      <c r="CJ68" s="5000"/>
      <c r="CK68" s="5001"/>
      <c r="CL68" s="5002"/>
      <c r="CM68" s="5003"/>
      <c r="CN68" s="5004"/>
      <c r="CO68" s="5005"/>
      <c r="CP68" s="5006"/>
      <c r="CQ68" s="5007"/>
      <c r="CR68" s="5008"/>
      <c r="CS68" s="5009"/>
      <c r="CT68" s="5010"/>
      <c r="CU68" s="5011"/>
      <c r="CV68" s="5012"/>
      <c r="CW68" s="5013"/>
      <c r="CX68" s="5014"/>
      <c r="CY68" s="5015"/>
      <c r="CZ68" s="5016"/>
      <c r="DA68" s="5017"/>
      <c r="DB68" s="5018"/>
      <c r="DC68" s="5019"/>
      <c r="DD68" s="5020"/>
      <c r="DE68" s="5021"/>
      <c r="DF68" s="5022"/>
      <c r="DG68" s="5023"/>
      <c r="DH68" s="5024"/>
      <c r="DI68" s="5025"/>
      <c r="DJ68" s="5026"/>
      <c r="DK68" s="5027"/>
      <c r="DL68" s="5028"/>
      <c r="DM68" s="5029"/>
      <c r="DN68" s="5030"/>
      <c r="DO68" s="5031"/>
      <c r="DP68" s="5032"/>
      <c r="DQ68" s="5033"/>
      <c r="DR68" s="5034"/>
      <c r="DS68" s="5035"/>
      <c r="DT68" s="5036"/>
      <c r="DU68" s="5037"/>
      <c r="DV68" s="5038"/>
      <c r="DW68" s="5039"/>
      <c r="DX68" s="5040"/>
      <c r="DY68" s="5041"/>
      <c r="DZ68" s="5042"/>
      <c r="EA68" s="5043"/>
      <c r="EB68" s="5044"/>
      <c r="EC68" s="5045"/>
      <c r="ED68" s="4247"/>
      <c r="EE68" s="4378"/>
      <c r="EF68" s="4378" t="str">
        <f>IF(T68="","",T68)</f>
        <v>Добавить группу потребителей</v>
      </c>
      <c r="EG68" s="4378"/>
      <c r="EH68" s="4378"/>
      <c r="EI68" s="3959">
        <v>0</v>
      </c>
    </row>
    <row s="5046" customFormat="1" customHeight="1" ht="21">
      <c r="A69" s="4365"/>
      <c r="B69" s="4365"/>
      <c r="C69" s="4365"/>
      <c r="D69" s="4365"/>
      <c r="E69" s="4366"/>
      <c r="F69" s="4366">
        <v>1</v>
      </c>
      <c r="G69" s="4366"/>
      <c r="H69" s="4680"/>
      <c r="I69" s="4365"/>
      <c r="J69" s="4365"/>
      <c r="K69" s="4365"/>
      <c r="L69" s="4369"/>
      <c r="M69" s="4681"/>
      <c r="N69" s="4681"/>
      <c r="O69" s="4239"/>
      <c r="P69" s="5047"/>
      <c r="Q69" s="5048"/>
      <c r="R69" s="5049"/>
      <c r="S69" s="5050"/>
      <c r="T69" s="5051" t="s">
        <v>601</v>
      </c>
      <c r="U69" s="5052"/>
      <c r="V69" s="5053"/>
      <c r="W69" s="5054"/>
      <c r="X69" s="5055"/>
      <c r="Y69" s="5056"/>
      <c r="Z69" s="5057"/>
      <c r="AA69" s="5058"/>
      <c r="AB69" s="5059"/>
      <c r="AC69" s="5060"/>
      <c r="AD69" s="5061"/>
      <c r="AE69" s="5062"/>
      <c r="AF69" s="5063"/>
      <c r="AG69" s="5064"/>
      <c r="AH69" s="5065"/>
      <c r="AI69" s="5066"/>
      <c r="AJ69" s="5067"/>
      <c r="AK69" s="5068"/>
      <c r="AL69" s="5069"/>
      <c r="AM69" s="5070"/>
      <c r="AN69" s="5071"/>
      <c r="AO69" s="5072"/>
      <c r="AP69" s="5073"/>
      <c r="AQ69" s="5074"/>
      <c r="AR69" s="5075"/>
      <c r="AS69" s="5076"/>
      <c r="AT69" s="5077"/>
      <c r="AU69" s="5078"/>
      <c r="AV69" s="5079"/>
      <c r="AW69" s="5080"/>
      <c r="AX69" s="5081"/>
      <c r="AY69" s="5082"/>
      <c r="AZ69" s="5083"/>
      <c r="BA69" s="5084"/>
      <c r="BB69" s="5085"/>
      <c r="BC69" s="5086"/>
      <c r="BD69" s="5087"/>
      <c r="BE69" s="5088"/>
      <c r="BF69" s="5089"/>
      <c r="BG69" s="5090"/>
      <c r="BH69" s="5091"/>
      <c r="BI69" s="5092"/>
      <c r="BJ69" s="5093"/>
      <c r="BK69" s="5094"/>
      <c r="BL69" s="5095"/>
      <c r="BM69" s="5096"/>
      <c r="BN69" s="5097"/>
      <c r="BO69" s="5098"/>
      <c r="BP69" s="5099"/>
      <c r="BQ69" s="5100"/>
      <c r="BR69" s="5101"/>
      <c r="BS69" s="5102"/>
      <c r="BT69" s="5103"/>
      <c r="BU69" s="5104"/>
      <c r="BV69" s="5105"/>
      <c r="BW69" s="5106"/>
      <c r="BX69" s="5107"/>
      <c r="BY69" s="5108"/>
      <c r="BZ69" s="5109"/>
      <c r="CA69" s="5110"/>
      <c r="CB69" s="5111"/>
      <c r="CC69" s="5112"/>
      <c r="CD69" s="5113"/>
      <c r="CE69" s="5114"/>
      <c r="CF69" s="5115"/>
      <c r="CG69" s="5116"/>
      <c r="CH69" s="5117"/>
      <c r="CI69" s="5118"/>
      <c r="CJ69" s="5119"/>
      <c r="CK69" s="5120"/>
      <c r="CL69" s="5121"/>
      <c r="CM69" s="5122"/>
      <c r="CN69" s="5123"/>
      <c r="CO69" s="5124"/>
      <c r="CP69" s="5125"/>
      <c r="CQ69" s="5126"/>
      <c r="CR69" s="5127"/>
      <c r="CS69" s="5128"/>
      <c r="CT69" s="5129"/>
      <c r="CU69" s="5130"/>
      <c r="CV69" s="5131"/>
      <c r="CW69" s="5132"/>
      <c r="CX69" s="5133"/>
      <c r="CY69" s="5134"/>
      <c r="CZ69" s="5135"/>
      <c r="DA69" s="5136"/>
      <c r="DB69" s="5137"/>
      <c r="DC69" s="5138"/>
      <c r="DD69" s="5139"/>
      <c r="DE69" s="5140"/>
      <c r="DF69" s="5141"/>
      <c r="DG69" s="5142"/>
      <c r="DH69" s="5143"/>
      <c r="DI69" s="5144"/>
      <c r="DJ69" s="5145"/>
      <c r="DK69" s="5146"/>
      <c r="DL69" s="5147"/>
      <c r="DM69" s="5148"/>
      <c r="DN69" s="5149"/>
      <c r="DO69" s="5150"/>
      <c r="DP69" s="5151"/>
      <c r="DQ69" s="5152"/>
      <c r="DR69" s="5153"/>
      <c r="DS69" s="5154"/>
      <c r="DT69" s="5155"/>
      <c r="DU69" s="5156"/>
      <c r="DV69" s="5157"/>
      <c r="DW69" s="5158"/>
      <c r="DX69" s="5159"/>
      <c r="DY69" s="5160"/>
      <c r="DZ69" s="5161"/>
      <c r="EA69" s="5162"/>
      <c r="EB69" s="5163"/>
      <c r="EC69" s="5164"/>
      <c r="ED69" s="4247"/>
      <c r="EE69" s="4378"/>
      <c r="EF69" s="4378" t="str">
        <f>IF(T69="","",T69)</f>
        <v>Добавить наименование признака дифференциации</v>
      </c>
      <c r="EG69" s="4378"/>
      <c r="EH69" s="4378"/>
      <c r="EI69" s="3959">
        <v>0</v>
      </c>
    </row>
    <row s="5165" customFormat="1" customHeight="1" ht="14.25">
      <c r="A70" s="5166"/>
      <c r="B70" s="5166"/>
      <c r="C70" s="5166"/>
      <c r="D70" s="5166"/>
      <c r="E70" s="4366"/>
      <c r="F70" s="4680">
        <v>1</v>
      </c>
      <c r="G70" s="5166"/>
      <c r="H70" s="5166"/>
      <c r="I70" s="5166"/>
      <c r="J70" s="5166"/>
      <c r="K70" s="5166"/>
      <c r="L70" s="5167"/>
      <c r="M70" s="5168"/>
      <c r="N70" s="5168"/>
      <c r="O70" s="4247"/>
      <c r="P70" s="5169"/>
      <c r="Q70" s="5170"/>
      <c r="R70" s="5169"/>
      <c r="S70" s="5171"/>
      <c r="T70" s="5172" t="s">
        <v>315</v>
      </c>
      <c r="U70" s="4238"/>
      <c r="V70" s="4238"/>
      <c r="W70" s="4238"/>
      <c r="X70" s="4238"/>
      <c r="Y70" s="4238"/>
      <c r="Z70" s="4238"/>
      <c r="AA70" s="4238"/>
      <c r="AB70" s="4238"/>
      <c r="AC70" s="4238"/>
      <c r="AD70" s="4238"/>
      <c r="AE70" s="4238"/>
      <c r="AF70" s="4238"/>
      <c r="AG70" s="4238"/>
      <c r="AH70" s="4238"/>
      <c r="AI70" s="4238"/>
      <c r="AJ70" s="4238"/>
      <c r="AK70" s="4238"/>
      <c r="AL70" s="4238"/>
      <c r="AM70" s="4238"/>
      <c r="AN70" s="4238"/>
      <c r="AO70" s="4238"/>
      <c r="AP70" s="4238"/>
      <c r="AQ70" s="4238"/>
      <c r="AR70" s="4238"/>
      <c r="AS70" s="4238"/>
      <c r="AT70" s="4238"/>
      <c r="AU70" s="4238"/>
      <c r="AV70" s="4238"/>
      <c r="AW70" s="4238"/>
      <c r="AX70" s="4238"/>
      <c r="AY70" s="4238"/>
      <c r="AZ70" s="4238"/>
      <c r="BA70" s="4238"/>
      <c r="BB70" s="4238"/>
      <c r="BC70" s="4238"/>
      <c r="BD70" s="4238"/>
      <c r="BE70" s="4238"/>
      <c r="BF70" s="4238"/>
      <c r="BG70" s="4238"/>
      <c r="BH70" s="4238"/>
      <c r="BI70" s="4238"/>
      <c r="BJ70" s="4238"/>
      <c r="BK70" s="4238"/>
      <c r="BL70" s="4238"/>
      <c r="BM70" s="4238"/>
      <c r="BN70" s="4238"/>
      <c r="BO70" s="4238"/>
      <c r="BP70" s="4238"/>
      <c r="BQ70" s="4238"/>
      <c r="BR70" s="4238"/>
      <c r="BS70" s="4238"/>
      <c r="BT70" s="4238"/>
      <c r="BU70" s="4238"/>
      <c r="BV70" s="4238"/>
      <c r="BW70" s="4238"/>
      <c r="BX70" s="4238"/>
      <c r="BY70" s="4238"/>
      <c r="BZ70" s="4238"/>
      <c r="CA70" s="4238"/>
      <c r="CB70" s="4238"/>
      <c r="CC70" s="4238"/>
      <c r="CD70" s="4238"/>
      <c r="CE70" s="4238"/>
      <c r="CF70" s="4238"/>
      <c r="CG70" s="4238"/>
      <c r="CH70" s="4238"/>
      <c r="CI70" s="4238"/>
      <c r="CJ70" s="4238"/>
      <c r="CK70" s="4238"/>
      <c r="CL70" s="4238"/>
      <c r="CM70" s="4238"/>
      <c r="CN70" s="4238"/>
      <c r="CO70" s="4238"/>
      <c r="CP70" s="4238"/>
      <c r="CQ70" s="4238"/>
      <c r="CR70" s="4238"/>
      <c r="CS70" s="4238"/>
      <c r="CT70" s="4238"/>
      <c r="CU70" s="4238"/>
      <c r="CV70" s="4238"/>
      <c r="CW70" s="4238"/>
      <c r="CX70" s="4238"/>
      <c r="CY70" s="4238"/>
      <c r="CZ70" s="4238"/>
      <c r="DA70" s="4238"/>
      <c r="DB70" s="4238"/>
      <c r="DC70" s="4238"/>
      <c r="DD70" s="4238"/>
      <c r="DE70" s="4238"/>
      <c r="DF70" s="4238"/>
      <c r="DG70" s="4238"/>
      <c r="DH70" s="4238"/>
      <c r="DI70" s="4238"/>
      <c r="DJ70" s="4238"/>
      <c r="DK70" s="4238"/>
      <c r="DL70" s="4238"/>
      <c r="DM70" s="4238"/>
      <c r="DN70" s="4238"/>
      <c r="DO70" s="4238"/>
      <c r="DP70" s="4238"/>
      <c r="DQ70" s="4238"/>
      <c r="DR70" s="4238"/>
      <c r="DS70" s="4238"/>
      <c r="DT70" s="4238"/>
      <c r="DU70" s="4238"/>
      <c r="DV70" s="4238"/>
      <c r="DW70" s="4238"/>
      <c r="DX70" s="4238"/>
      <c r="DY70" s="4238"/>
      <c r="DZ70" s="4238"/>
      <c r="EA70" s="4238"/>
      <c r="EB70" s="4238"/>
      <c r="EC70" s="4238"/>
      <c r="ED70" s="4247"/>
      <c r="EE70" s="4378"/>
      <c r="EF70" s="4378" t="str">
        <f>IF(T70="","",T70)</f>
        <v>Добавить централизованную систему для дифференциации</v>
      </c>
      <c r="EG70" s="4378"/>
      <c r="EH70" s="4378"/>
      <c r="EI70" s="4247">
        <v>0</v>
      </c>
    </row>
    <row s="5173" customFormat="1" customHeight="1" ht="23.25">
      <c r="A71" s="4365"/>
      <c r="B71" s="4365" t="s">
        <v>321</v>
      </c>
      <c r="C71" s="4365"/>
      <c r="D71" s="4365"/>
      <c r="E71" s="4366"/>
      <c r="F71" s="4680" t="s">
        <v>92</v>
      </c>
      <c r="G71" s="4365"/>
      <c r="H71" s="4365"/>
      <c r="I71" s="4365"/>
      <c r="J71" s="4365"/>
      <c r="K71" s="4365"/>
      <c r="L71" s="4369"/>
      <c r="M71" s="4681"/>
      <c r="N71" s="4681"/>
      <c r="O71" s="4681"/>
      <c r="P71" s="4682"/>
      <c r="Q71" s="4683"/>
      <c r="R71" s="4684"/>
      <c r="S71" s="4374" t="str">
        <f>INDEX(PT_DIFFERENTIATION_NUM_TER,MATCH(B71,PT_DIFFERENTIATION_TER_ID,0))</f>
        <v>1.3</v>
      </c>
      <c r="T71" s="4685" t="s">
        <v>513</v>
      </c>
      <c r="U71" s="4376"/>
      <c r="V71" s="3960"/>
      <c r="W71" s="3961"/>
      <c r="X71" s="3961"/>
      <c r="Y71" s="3961"/>
      <c r="Z71" s="3961"/>
      <c r="AA71" s="3961"/>
      <c r="AB71" s="3961"/>
      <c r="AC71" s="3961"/>
      <c r="AD71" s="3961"/>
      <c r="AE71" s="3961"/>
      <c r="AF71" s="3962"/>
      <c r="AG71" s="3960" t="str">
        <f>INDEX(PT_DIFFERENTIATION_TER,MATCH(B71,PT_DIFFERENTIATION_TER_ID,0))</f>
        <v>Территория 8</v>
      </c>
      <c r="AH71" s="3961"/>
      <c r="AI71" s="3961"/>
      <c r="AJ71" s="3961"/>
      <c r="AK71" s="3961"/>
      <c r="AL71" s="3961"/>
      <c r="AM71" s="3961"/>
      <c r="AN71" s="3961"/>
      <c r="AO71" s="3961"/>
      <c r="AP71" s="3961"/>
      <c r="AQ71" s="3961"/>
      <c r="AR71" s="3960"/>
      <c r="AS71" s="3961"/>
      <c r="AT71" s="3961"/>
      <c r="AU71" s="3961"/>
      <c r="AV71" s="3961"/>
      <c r="AW71" s="3961"/>
      <c r="AX71" s="3961"/>
      <c r="AY71" s="3961"/>
      <c r="AZ71" s="3961"/>
      <c r="BA71" s="3961"/>
      <c r="BB71" s="3962"/>
      <c r="BC71" s="3960"/>
      <c r="BD71" s="3961"/>
      <c r="BE71" s="3961"/>
      <c r="BF71" s="3961"/>
      <c r="BG71" s="3961"/>
      <c r="BH71" s="3961"/>
      <c r="BI71" s="3961"/>
      <c r="BJ71" s="3961"/>
      <c r="BK71" s="3961"/>
      <c r="BL71" s="3961"/>
      <c r="BM71" s="3962"/>
      <c r="BN71" s="3960"/>
      <c r="BO71" s="3961"/>
      <c r="BP71" s="3961"/>
      <c r="BQ71" s="3961"/>
      <c r="BR71" s="3961"/>
      <c r="BS71" s="3961"/>
      <c r="BT71" s="3961"/>
      <c r="BU71" s="3961"/>
      <c r="BV71" s="3961"/>
      <c r="BW71" s="3961"/>
      <c r="BX71" s="3962"/>
      <c r="BY71" s="3960"/>
      <c r="BZ71" s="3961"/>
      <c r="CA71" s="3961"/>
      <c r="CB71" s="3961"/>
      <c r="CC71" s="3961"/>
      <c r="CD71" s="3961"/>
      <c r="CE71" s="3961"/>
      <c r="CF71" s="3961"/>
      <c r="CG71" s="3961"/>
      <c r="CH71" s="3961"/>
      <c r="CI71" s="3962"/>
      <c r="CJ71" s="3960"/>
      <c r="CK71" s="3961"/>
      <c r="CL71" s="3961"/>
      <c r="CM71" s="3961"/>
      <c r="CN71" s="3961"/>
      <c r="CO71" s="3961"/>
      <c r="CP71" s="3961"/>
      <c r="CQ71" s="3961"/>
      <c r="CR71" s="3961"/>
      <c r="CS71" s="3961"/>
      <c r="CT71" s="3962"/>
      <c r="CU71" s="3960"/>
      <c r="CV71" s="3961"/>
      <c r="CW71" s="3961"/>
      <c r="CX71" s="3961"/>
      <c r="CY71" s="3961"/>
      <c r="CZ71" s="3961"/>
      <c r="DA71" s="3961"/>
      <c r="DB71" s="3961"/>
      <c r="DC71" s="3961"/>
      <c r="DD71" s="3961"/>
      <c r="DE71" s="3962"/>
      <c r="DF71" s="3960"/>
      <c r="DG71" s="3961"/>
      <c r="DH71" s="3961"/>
      <c r="DI71" s="3961"/>
      <c r="DJ71" s="3961"/>
      <c r="DK71" s="3961"/>
      <c r="DL71" s="3961"/>
      <c r="DM71" s="3961"/>
      <c r="DN71" s="3961"/>
      <c r="DO71" s="3961"/>
      <c r="DP71" s="3962"/>
      <c r="DQ71" s="3960"/>
      <c r="DR71" s="3961"/>
      <c r="DS71" s="3961"/>
      <c r="DT71" s="3961"/>
      <c r="DU71" s="3961"/>
      <c r="DV71" s="3961"/>
      <c r="DW71" s="3961"/>
      <c r="DX71" s="3961"/>
      <c r="DY71" s="3961"/>
      <c r="DZ71" s="3961"/>
      <c r="EA71" s="3962"/>
      <c r="EB71" s="3962"/>
      <c r="EC71" s="4502" t="s">
        <v>514</v>
      </c>
      <c r="ED71" s="4247"/>
      <c r="EE71" s="4378"/>
      <c r="EF71" s="4378" t="str">
        <f>IF(T71="","",T71)</f>
        <v>Территория действия тарифа</v>
      </c>
      <c r="EG71" s="4378"/>
      <c r="EH71" s="4378"/>
      <c r="EI71" s="3959">
        <v>0</v>
      </c>
    </row>
    <row s="5174" customFormat="1" customHeight="1" ht="23.25">
      <c r="A72" s="4365"/>
      <c r="B72" s="4365"/>
      <c r="C72" s="4365" t="s">
        <v>322</v>
      </c>
      <c r="D72" s="4365"/>
      <c r="E72" s="4366"/>
      <c r="F72" s="4366" t="s">
        <v>105</v>
      </c>
      <c r="G72" s="4680">
        <v>1</v>
      </c>
      <c r="H72" s="4365"/>
      <c r="I72" s="4365"/>
      <c r="J72" s="4365"/>
      <c r="K72" s="4365"/>
      <c r="L72" s="4369"/>
      <c r="M72" s="4681"/>
      <c r="N72" s="4681"/>
      <c r="O72" s="4681"/>
      <c r="P72" s="4687"/>
      <c r="Q72" s="4683"/>
      <c r="R72" s="4684"/>
      <c r="S72" s="4374" t="str">
        <f>INDEX(PT_DIFFERENTIATION_NUM_CS,MATCH(C72,PT_DIFFERENTIATION_CS_ID,0))</f>
        <v>1.3.1</v>
      </c>
      <c r="T72" s="4688" t="s">
        <v>643</v>
      </c>
      <c r="U72" s="4376"/>
      <c r="V72" s="3960"/>
      <c r="W72" s="3961"/>
      <c r="X72" s="3961"/>
      <c r="Y72" s="3961"/>
      <c r="Z72" s="3961"/>
      <c r="AA72" s="3961"/>
      <c r="AB72" s="3961"/>
      <c r="AC72" s="3961"/>
      <c r="AD72" s="3961"/>
      <c r="AE72" s="3961"/>
      <c r="AF72" s="3962"/>
      <c r="AG72" s="3960" t="str">
        <f>INDEX(PT_DIFFERENTIATION_CS,MATCH(C72,PT_DIFFERENTIATION_CS_ID,0))</f>
        <v>пгт Краскино</v>
      </c>
      <c r="AH72" s="3961"/>
      <c r="AI72" s="3961"/>
      <c r="AJ72" s="3961"/>
      <c r="AK72" s="3961"/>
      <c r="AL72" s="3961"/>
      <c r="AM72" s="3961"/>
      <c r="AN72" s="3961"/>
      <c r="AO72" s="3961"/>
      <c r="AP72" s="3961"/>
      <c r="AQ72" s="3961"/>
      <c r="AR72" s="3960"/>
      <c r="AS72" s="3961"/>
      <c r="AT72" s="3961"/>
      <c r="AU72" s="3961"/>
      <c r="AV72" s="3961"/>
      <c r="AW72" s="3961"/>
      <c r="AX72" s="3961"/>
      <c r="AY72" s="3961"/>
      <c r="AZ72" s="3961"/>
      <c r="BA72" s="3961"/>
      <c r="BB72" s="3962"/>
      <c r="BC72" s="3960"/>
      <c r="BD72" s="3961"/>
      <c r="BE72" s="3961"/>
      <c r="BF72" s="3961"/>
      <c r="BG72" s="3961"/>
      <c r="BH72" s="3961"/>
      <c r="BI72" s="3961"/>
      <c r="BJ72" s="3961"/>
      <c r="BK72" s="3961"/>
      <c r="BL72" s="3961"/>
      <c r="BM72" s="3962"/>
      <c r="BN72" s="3960"/>
      <c r="BO72" s="3961"/>
      <c r="BP72" s="3961"/>
      <c r="BQ72" s="3961"/>
      <c r="BR72" s="3961"/>
      <c r="BS72" s="3961"/>
      <c r="BT72" s="3961"/>
      <c r="BU72" s="3961"/>
      <c r="BV72" s="3961"/>
      <c r="BW72" s="3961"/>
      <c r="BX72" s="3962"/>
      <c r="BY72" s="3960"/>
      <c r="BZ72" s="3961"/>
      <c r="CA72" s="3961"/>
      <c r="CB72" s="3961"/>
      <c r="CC72" s="3961"/>
      <c r="CD72" s="3961"/>
      <c r="CE72" s="3961"/>
      <c r="CF72" s="3961"/>
      <c r="CG72" s="3961"/>
      <c r="CH72" s="3961"/>
      <c r="CI72" s="3962"/>
      <c r="CJ72" s="3960"/>
      <c r="CK72" s="3961"/>
      <c r="CL72" s="3961"/>
      <c r="CM72" s="3961"/>
      <c r="CN72" s="3961"/>
      <c r="CO72" s="3961"/>
      <c r="CP72" s="3961"/>
      <c r="CQ72" s="3961"/>
      <c r="CR72" s="3961"/>
      <c r="CS72" s="3961"/>
      <c r="CT72" s="3962"/>
      <c r="CU72" s="3960"/>
      <c r="CV72" s="3961"/>
      <c r="CW72" s="3961"/>
      <c r="CX72" s="3961"/>
      <c r="CY72" s="3961"/>
      <c r="CZ72" s="3961"/>
      <c r="DA72" s="3961"/>
      <c r="DB72" s="3961"/>
      <c r="DC72" s="3961"/>
      <c r="DD72" s="3961"/>
      <c r="DE72" s="3962"/>
      <c r="DF72" s="3960"/>
      <c r="DG72" s="3961"/>
      <c r="DH72" s="3961"/>
      <c r="DI72" s="3961"/>
      <c r="DJ72" s="3961"/>
      <c r="DK72" s="3961"/>
      <c r="DL72" s="3961"/>
      <c r="DM72" s="3961"/>
      <c r="DN72" s="3961"/>
      <c r="DO72" s="3961"/>
      <c r="DP72" s="3962"/>
      <c r="DQ72" s="3960"/>
      <c r="DR72" s="3961"/>
      <c r="DS72" s="3961"/>
      <c r="DT72" s="3961"/>
      <c r="DU72" s="3961"/>
      <c r="DV72" s="3961"/>
      <c r="DW72" s="3961"/>
      <c r="DX72" s="3961"/>
      <c r="DY72" s="3961"/>
      <c r="DZ72" s="3961"/>
      <c r="EA72" s="3962"/>
      <c r="EB72" s="3962"/>
      <c r="EC72" s="4502" t="s">
        <v>644</v>
      </c>
      <c r="ED72" s="4247"/>
      <c r="EE72" s="4378"/>
      <c r="EF72" s="4378" t="str">
        <f>IF(T72="","",T72)</f>
        <v>Наименование централизованной системы горячего водоснабжения</v>
      </c>
      <c r="EG72" s="4378"/>
      <c r="EH72" s="4378"/>
      <c r="EI72" s="3959">
        <v>0</v>
      </c>
    </row>
    <row s="5175" customFormat="1" customHeight="1" ht="23.25">
      <c r="A73" s="4365"/>
      <c r="B73" s="4365"/>
      <c r="C73" s="4365"/>
      <c r="D73" s="4365"/>
      <c r="E73" s="4366"/>
      <c r="F73" s="4366" t="s">
        <v>105</v>
      </c>
      <c r="G73" s="4366"/>
      <c r="H73" s="4366"/>
      <c r="I73" s="4368" t="str">
        <f>S72&amp;".1"</f>
        <v>1.3.1.1</v>
      </c>
      <c r="J73" s="4365"/>
      <c r="K73" s="4365"/>
      <c r="L73" s="4369"/>
      <c r="M73" s="4370"/>
      <c r="N73" s="4370"/>
      <c r="O73" s="4370"/>
      <c r="P73" s="4371">
        <v>1</v>
      </c>
      <c r="Q73" s="4371"/>
      <c r="R73" s="4387"/>
      <c r="S73" s="4374" t="str">
        <f>$I73</f>
        <v>1.3.1.1</v>
      </c>
      <c r="T73" s="4690" t="s">
        <v>596</v>
      </c>
      <c r="U73" s="4376"/>
      <c r="V73" s="3963"/>
      <c r="W73" s="3964"/>
      <c r="X73" s="3964"/>
      <c r="Y73" s="3964"/>
      <c r="Z73" s="3964"/>
      <c r="AA73" s="3964"/>
      <c r="AB73" s="3964"/>
      <c r="AC73" s="3964"/>
      <c r="AD73" s="3964"/>
      <c r="AE73" s="3964"/>
      <c r="AF73" s="3965"/>
      <c r="AG73" s="4691"/>
      <c r="AH73" s="4692"/>
      <c r="AI73" s="4692"/>
      <c r="AJ73" s="4692"/>
      <c r="AK73" s="4692"/>
      <c r="AL73" s="4692"/>
      <c r="AM73" s="4692"/>
      <c r="AN73" s="4692"/>
      <c r="AO73" s="4692"/>
      <c r="AP73" s="4692"/>
      <c r="AQ73" s="4692"/>
      <c r="AR73" s="3963"/>
      <c r="AS73" s="3964"/>
      <c r="AT73" s="3964"/>
      <c r="AU73" s="3964"/>
      <c r="AV73" s="3964"/>
      <c r="AW73" s="3964"/>
      <c r="AX73" s="3964"/>
      <c r="AY73" s="3964"/>
      <c r="AZ73" s="3964"/>
      <c r="BA73" s="3964"/>
      <c r="BB73" s="3965"/>
      <c r="BC73" s="3963"/>
      <c r="BD73" s="3964"/>
      <c r="BE73" s="3964"/>
      <c r="BF73" s="3964"/>
      <c r="BG73" s="3964"/>
      <c r="BH73" s="3964"/>
      <c r="BI73" s="3964"/>
      <c r="BJ73" s="3964"/>
      <c r="BK73" s="3964"/>
      <c r="BL73" s="3964"/>
      <c r="BM73" s="3965"/>
      <c r="BN73" s="3963"/>
      <c r="BO73" s="3964"/>
      <c r="BP73" s="3964"/>
      <c r="BQ73" s="3964"/>
      <c r="BR73" s="3964"/>
      <c r="BS73" s="3964"/>
      <c r="BT73" s="3964"/>
      <c r="BU73" s="3964"/>
      <c r="BV73" s="3964"/>
      <c r="BW73" s="3964"/>
      <c r="BX73" s="3965"/>
      <c r="BY73" s="3963"/>
      <c r="BZ73" s="3964"/>
      <c r="CA73" s="3964"/>
      <c r="CB73" s="3964"/>
      <c r="CC73" s="3964"/>
      <c r="CD73" s="3964"/>
      <c r="CE73" s="3964"/>
      <c r="CF73" s="3964"/>
      <c r="CG73" s="3964"/>
      <c r="CH73" s="3964"/>
      <c r="CI73" s="3965"/>
      <c r="CJ73" s="3963"/>
      <c r="CK73" s="3964"/>
      <c r="CL73" s="3964"/>
      <c r="CM73" s="3964"/>
      <c r="CN73" s="3964"/>
      <c r="CO73" s="3964"/>
      <c r="CP73" s="3964"/>
      <c r="CQ73" s="3964"/>
      <c r="CR73" s="3964"/>
      <c r="CS73" s="3964"/>
      <c r="CT73" s="3965"/>
      <c r="CU73" s="3963"/>
      <c r="CV73" s="3964"/>
      <c r="CW73" s="3964"/>
      <c r="CX73" s="3964"/>
      <c r="CY73" s="3964"/>
      <c r="CZ73" s="3964"/>
      <c r="DA73" s="3964"/>
      <c r="DB73" s="3964"/>
      <c r="DC73" s="3964"/>
      <c r="DD73" s="3964"/>
      <c r="DE73" s="3965"/>
      <c r="DF73" s="3963"/>
      <c r="DG73" s="3964"/>
      <c r="DH73" s="3964"/>
      <c r="DI73" s="3964"/>
      <c r="DJ73" s="3964"/>
      <c r="DK73" s="3964"/>
      <c r="DL73" s="3964"/>
      <c r="DM73" s="3964"/>
      <c r="DN73" s="3964"/>
      <c r="DO73" s="3964"/>
      <c r="DP73" s="3965"/>
      <c r="DQ73" s="3963"/>
      <c r="DR73" s="3964"/>
      <c r="DS73" s="3964"/>
      <c r="DT73" s="3964"/>
      <c r="DU73" s="3964"/>
      <c r="DV73" s="3964"/>
      <c r="DW73" s="3964"/>
      <c r="DX73" s="3964"/>
      <c r="DY73" s="3964"/>
      <c r="DZ73" s="3964"/>
      <c r="EA73" s="3965"/>
      <c r="EB73" s="4693"/>
      <c r="EC73" s="4502" t="s">
        <v>597</v>
      </c>
      <c r="ED73" s="4247"/>
      <c r="EE73" s="4378"/>
      <c r="EF73" s="4378" t="str">
        <f>IF(T73="","",T73)</f>
        <v>Наименование признака дифференциации</v>
      </c>
      <c r="EG73" s="4378"/>
      <c r="EH73" s="4378"/>
      <c r="EI73" s="3959">
        <v>0</v>
      </c>
    </row>
    <row s="5176" customFormat="1" customHeight="1" ht="23.25">
      <c r="A74" s="4365"/>
      <c r="B74" s="4365"/>
      <c r="C74" s="4365"/>
      <c r="D74" s="4365"/>
      <c r="E74" s="4366"/>
      <c r="F74" s="4366" t="s">
        <v>105</v>
      </c>
      <c r="G74" s="4366"/>
      <c r="H74" s="4366"/>
      <c r="I74" s="4367"/>
      <c r="J74" s="4368" t="str">
        <f>I73&amp;".1"</f>
        <v>1.3.1.1.1</v>
      </c>
      <c r="K74" s="4365"/>
      <c r="L74" s="4369" t="s">
        <v>522</v>
      </c>
      <c r="M74" s="4370"/>
      <c r="N74" s="4370"/>
      <c r="O74" s="4370"/>
      <c r="P74" s="4371"/>
      <c r="Q74" s="4371">
        <v>1</v>
      </c>
      <c r="R74" s="4373"/>
      <c r="S74" s="4374" t="str">
        <f>$J74</f>
        <v>1.3.1.1.1</v>
      </c>
      <c r="T74" s="4375" t="s">
        <v>523</v>
      </c>
      <c r="U74" s="4376"/>
      <c r="V74" s="3966"/>
      <c r="W74" s="3967"/>
      <c r="X74" s="3967"/>
      <c r="Y74" s="3967"/>
      <c r="Z74" s="3967"/>
      <c r="AA74" s="3967"/>
      <c r="AB74" s="3967"/>
      <c r="AC74" s="3967"/>
      <c r="AD74" s="3967"/>
      <c r="AE74" s="3967"/>
      <c r="AF74" s="3968"/>
      <c r="AG74" s="3966" t="s">
        <v>656</v>
      </c>
      <c r="AH74" s="3967"/>
      <c r="AI74" s="3967"/>
      <c r="AJ74" s="3967"/>
      <c r="AK74" s="3967"/>
      <c r="AL74" s="3967"/>
      <c r="AM74" s="3967"/>
      <c r="AN74" s="3967"/>
      <c r="AO74" s="3967"/>
      <c r="AP74" s="3967"/>
      <c r="AQ74" s="3967"/>
      <c r="AR74" s="3966"/>
      <c r="AS74" s="3967"/>
      <c r="AT74" s="3967"/>
      <c r="AU74" s="3967"/>
      <c r="AV74" s="3967"/>
      <c r="AW74" s="3967"/>
      <c r="AX74" s="3967"/>
      <c r="AY74" s="3967"/>
      <c r="AZ74" s="3967"/>
      <c r="BA74" s="3967"/>
      <c r="BB74" s="3968"/>
      <c r="BC74" s="3966"/>
      <c r="BD74" s="3967"/>
      <c r="BE74" s="3967"/>
      <c r="BF74" s="3967"/>
      <c r="BG74" s="3967"/>
      <c r="BH74" s="3967"/>
      <c r="BI74" s="3967"/>
      <c r="BJ74" s="3967"/>
      <c r="BK74" s="3967"/>
      <c r="BL74" s="3967"/>
      <c r="BM74" s="3968"/>
      <c r="BN74" s="3966"/>
      <c r="BO74" s="3967"/>
      <c r="BP74" s="3967"/>
      <c r="BQ74" s="3967"/>
      <c r="BR74" s="3967"/>
      <c r="BS74" s="3967"/>
      <c r="BT74" s="3967"/>
      <c r="BU74" s="3967"/>
      <c r="BV74" s="3967"/>
      <c r="BW74" s="3967"/>
      <c r="BX74" s="3968"/>
      <c r="BY74" s="3966"/>
      <c r="BZ74" s="3967"/>
      <c r="CA74" s="3967"/>
      <c r="CB74" s="3967"/>
      <c r="CC74" s="3967"/>
      <c r="CD74" s="3967"/>
      <c r="CE74" s="3967"/>
      <c r="CF74" s="3967"/>
      <c r="CG74" s="3967"/>
      <c r="CH74" s="3967"/>
      <c r="CI74" s="3968"/>
      <c r="CJ74" s="3966"/>
      <c r="CK74" s="3967"/>
      <c r="CL74" s="3967"/>
      <c r="CM74" s="3967"/>
      <c r="CN74" s="3967"/>
      <c r="CO74" s="3967"/>
      <c r="CP74" s="3967"/>
      <c r="CQ74" s="3967"/>
      <c r="CR74" s="3967"/>
      <c r="CS74" s="3967"/>
      <c r="CT74" s="3968"/>
      <c r="CU74" s="3966"/>
      <c r="CV74" s="3967"/>
      <c r="CW74" s="3967"/>
      <c r="CX74" s="3967"/>
      <c r="CY74" s="3967"/>
      <c r="CZ74" s="3967"/>
      <c r="DA74" s="3967"/>
      <c r="DB74" s="3967"/>
      <c r="DC74" s="3967"/>
      <c r="DD74" s="3967"/>
      <c r="DE74" s="3968"/>
      <c r="DF74" s="3966"/>
      <c r="DG74" s="3967"/>
      <c r="DH74" s="3967"/>
      <c r="DI74" s="3967"/>
      <c r="DJ74" s="3967"/>
      <c r="DK74" s="3967"/>
      <c r="DL74" s="3967"/>
      <c r="DM74" s="3967"/>
      <c r="DN74" s="3967"/>
      <c r="DO74" s="3967"/>
      <c r="DP74" s="3968"/>
      <c r="DQ74" s="3966"/>
      <c r="DR74" s="3967"/>
      <c r="DS74" s="3967"/>
      <c r="DT74" s="3967"/>
      <c r="DU74" s="3967"/>
      <c r="DV74" s="3967"/>
      <c r="DW74" s="3967"/>
      <c r="DX74" s="3967"/>
      <c r="DY74" s="3967"/>
      <c r="DZ74" s="3967"/>
      <c r="EA74" s="3968"/>
      <c r="EB74" s="3968"/>
      <c r="EC74" s="4377" t="s">
        <v>598</v>
      </c>
      <c r="ED74" s="4247"/>
      <c r="EE74" s="4378"/>
      <c r="EF74" s="4378" t="str">
        <f>IF(T74="","",T74)</f>
        <v>Группа потребителей</v>
      </c>
      <c r="EG74" s="4378"/>
      <c r="EH74" s="4378"/>
      <c r="EI74" s="3959">
        <v>0</v>
      </c>
    </row>
    <row s="5177" customFormat="1" customHeight="1" ht="23.25">
      <c r="A75" s="4365"/>
      <c r="B75" s="4365"/>
      <c r="C75" s="4365"/>
      <c r="D75" s="4365"/>
      <c r="E75" s="4366"/>
      <c r="F75" s="4366" t="s">
        <v>105</v>
      </c>
      <c r="G75" s="4366"/>
      <c r="H75" s="4366"/>
      <c r="I75" s="4367"/>
      <c r="J75" s="4367"/>
      <c r="K75" s="4368" t="str">
        <f>J74&amp;".1"</f>
        <v>1.3.1.1.1.1</v>
      </c>
      <c r="L75" s="4369"/>
      <c r="M75" s="4370"/>
      <c r="N75" s="4370"/>
      <c r="O75" s="4370"/>
      <c r="P75" s="4371"/>
      <c r="Q75" s="4371"/>
      <c r="R75" s="4373">
        <v>1</v>
      </c>
      <c r="S75" s="4374" t="str">
        <f>$K75</f>
        <v>1.3.1.1.1.1</v>
      </c>
      <c r="T75" s="4380" t="s">
        <v>657</v>
      </c>
      <c r="U75" s="4376"/>
      <c r="V75" s="3969"/>
      <c r="W75" s="3969"/>
      <c r="X75" s="3969"/>
      <c r="Y75" s="3969"/>
      <c r="Z75" s="3969"/>
      <c r="AA75" s="3969"/>
      <c r="AB75" s="3969"/>
      <c r="AC75" s="3970"/>
      <c r="AD75" s="3971" t="s">
        <v>63</v>
      </c>
      <c r="AE75" s="3970"/>
      <c r="AF75" s="3971" t="s">
        <v>63</v>
      </c>
      <c r="AG75" s="3969">
        <v>172.73</v>
      </c>
      <c r="AH75" s="3969"/>
      <c r="AI75" s="3969"/>
      <c r="AJ75" s="3969"/>
      <c r="AK75" s="3969"/>
      <c r="AL75" s="3969"/>
      <c r="AM75" s="3969"/>
      <c r="AN75" s="3970">
        <v>45292</v>
      </c>
      <c r="AO75" s="3971" t="s">
        <v>63</v>
      </c>
      <c r="AP75" s="4274">
        <v>45473</v>
      </c>
      <c r="AQ75" s="3971" t="s">
        <v>63</v>
      </c>
      <c r="AR75" s="3969">
        <v>255.64</v>
      </c>
      <c r="AS75" s="3969"/>
      <c r="AT75" s="3969"/>
      <c r="AU75" s="3969"/>
      <c r="AV75" s="3969"/>
      <c r="AW75" s="3969"/>
      <c r="AX75" s="3969"/>
      <c r="AY75" s="3970">
        <v>45474</v>
      </c>
      <c r="AZ75" s="3971" t="s">
        <v>63</v>
      </c>
      <c r="BA75" s="3970">
        <v>45838</v>
      </c>
      <c r="BB75" s="3971" t="s">
        <v>63</v>
      </c>
      <c r="BC75" s="3969">
        <v>312.94</v>
      </c>
      <c r="BD75" s="3969"/>
      <c r="BE75" s="3969"/>
      <c r="BF75" s="3969"/>
      <c r="BG75" s="3969"/>
      <c r="BH75" s="3969"/>
      <c r="BI75" s="3969"/>
      <c r="BJ75" s="3970">
        <v>45839</v>
      </c>
      <c r="BK75" s="3971" t="s">
        <v>63</v>
      </c>
      <c r="BL75" s="3970">
        <v>46022</v>
      </c>
      <c r="BM75" s="3971" t="s">
        <v>63</v>
      </c>
      <c r="BN75" s="3969">
        <v>297.81</v>
      </c>
      <c r="BO75" s="3969"/>
      <c r="BP75" s="3969"/>
      <c r="BQ75" s="3969"/>
      <c r="BR75" s="3969"/>
      <c r="BS75" s="3969"/>
      <c r="BT75" s="3969"/>
      <c r="BU75" s="3970">
        <v>46023</v>
      </c>
      <c r="BV75" s="3971" t="s">
        <v>63</v>
      </c>
      <c r="BW75" s="3970">
        <v>46203</v>
      </c>
      <c r="BX75" s="3971" t="s">
        <v>63</v>
      </c>
      <c r="BY75" s="3969">
        <v>321.85</v>
      </c>
      <c r="BZ75" s="3969"/>
      <c r="CA75" s="3969"/>
      <c r="CB75" s="3969"/>
      <c r="CC75" s="3969"/>
      <c r="CD75" s="3969"/>
      <c r="CE75" s="3969"/>
      <c r="CF75" s="3970">
        <v>46204</v>
      </c>
      <c r="CG75" s="3971" t="s">
        <v>63</v>
      </c>
      <c r="CH75" s="3970">
        <v>46387</v>
      </c>
      <c r="CI75" s="3971" t="s">
        <v>63</v>
      </c>
      <c r="CJ75" s="3969">
        <v>291.69</v>
      </c>
      <c r="CK75" s="3969"/>
      <c r="CL75" s="3969"/>
      <c r="CM75" s="3969"/>
      <c r="CN75" s="3969"/>
      <c r="CO75" s="3969"/>
      <c r="CP75" s="3969"/>
      <c r="CQ75" s="3970">
        <v>46388</v>
      </c>
      <c r="CR75" s="3971" t="s">
        <v>63</v>
      </c>
      <c r="CS75" s="3970">
        <v>46568</v>
      </c>
      <c r="CT75" s="3971" t="s">
        <v>63</v>
      </c>
      <c r="CU75" s="3969">
        <v>327.5</v>
      </c>
      <c r="CV75" s="3969"/>
      <c r="CW75" s="3969"/>
      <c r="CX75" s="3969"/>
      <c r="CY75" s="3969"/>
      <c r="CZ75" s="3969"/>
      <c r="DA75" s="3969"/>
      <c r="DB75" s="3970">
        <v>46569</v>
      </c>
      <c r="DC75" s="3971" t="s">
        <v>63</v>
      </c>
      <c r="DD75" s="3970">
        <v>46752</v>
      </c>
      <c r="DE75" s="3971" t="s">
        <v>63</v>
      </c>
      <c r="DF75" s="3969">
        <v>306.36</v>
      </c>
      <c r="DG75" s="3969"/>
      <c r="DH75" s="3969"/>
      <c r="DI75" s="3969"/>
      <c r="DJ75" s="3969"/>
      <c r="DK75" s="3969"/>
      <c r="DL75" s="3969"/>
      <c r="DM75" s="3970">
        <v>46753</v>
      </c>
      <c r="DN75" s="3971" t="s">
        <v>63</v>
      </c>
      <c r="DO75" s="3970">
        <v>46934</v>
      </c>
      <c r="DP75" s="3971" t="s">
        <v>63</v>
      </c>
      <c r="DQ75" s="3969">
        <v>333.23</v>
      </c>
      <c r="DR75" s="3969"/>
      <c r="DS75" s="3969"/>
      <c r="DT75" s="3969"/>
      <c r="DU75" s="3969"/>
      <c r="DV75" s="3969"/>
      <c r="DW75" s="3969"/>
      <c r="DX75" s="3970">
        <v>46935</v>
      </c>
      <c r="DY75" s="3971" t="s">
        <v>63</v>
      </c>
      <c r="DZ75" s="3970">
        <v>47118</v>
      </c>
      <c r="EA75" s="3971" t="s">
        <v>63</v>
      </c>
      <c r="EB75" s="4381"/>
      <c r="EC75"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75" s="4247">
        <f>STRCHECKDATE(V76:EB76)</f>
      </c>
      <c r="EE75" s="4378"/>
      <c r="EF75" s="4378" t="str">
        <f>IF(T75="","",T75)</f>
        <v>Без учета НДС</v>
      </c>
      <c r="EG75" s="4378"/>
      <c r="EH75" s="4378"/>
      <c r="EI75" s="3959">
        <v>0</v>
      </c>
    </row>
    <row s="5178" customFormat="1" customHeight="1" ht="14.25">
      <c r="A76" s="4365"/>
      <c r="B76" s="4365"/>
      <c r="C76" s="4365"/>
      <c r="D76" s="4365"/>
      <c r="E76" s="4366"/>
      <c r="F76" s="4366" t="s">
        <v>105</v>
      </c>
      <c r="G76" s="4366"/>
      <c r="H76" s="4366"/>
      <c r="I76" s="4367"/>
      <c r="J76" s="4367"/>
      <c r="K76" s="4368"/>
      <c r="L76" s="4369"/>
      <c r="M76" s="4370"/>
      <c r="N76" s="4370"/>
      <c r="O76" s="4370"/>
      <c r="P76" s="4371"/>
      <c r="Q76" s="4371"/>
      <c r="R76" s="4373"/>
      <c r="S76" s="4384"/>
      <c r="T76" s="4376"/>
      <c r="U76" s="4376"/>
      <c r="V76" s="3972"/>
      <c r="W76" s="3972"/>
      <c r="X76" s="3972"/>
      <c r="Y76" s="3972"/>
      <c r="Z76" s="3972"/>
      <c r="AA76" s="3972"/>
      <c r="AB76" s="3972"/>
      <c r="AC76" s="3973"/>
      <c r="AD76" s="3971"/>
      <c r="AE76" s="3973"/>
      <c r="AF76" s="3971"/>
      <c r="AG76" s="3972"/>
      <c r="AH76" s="3972"/>
      <c r="AI76" s="3972"/>
      <c r="AJ76" s="3972"/>
      <c r="AK76" s="3972"/>
      <c r="AL76" s="3972"/>
      <c r="AM76" s="3972"/>
      <c r="AN76" s="3973"/>
      <c r="AO76" s="3971"/>
      <c r="AP76" s="4275"/>
      <c r="AQ76" s="3971"/>
      <c r="AR76" s="3972"/>
      <c r="AS76" s="3972"/>
      <c r="AT76" s="3972"/>
      <c r="AU76" s="3972"/>
      <c r="AV76" s="3972"/>
      <c r="AW76" s="3972"/>
      <c r="AX76" s="3972"/>
      <c r="AY76" s="3973"/>
      <c r="AZ76" s="3971"/>
      <c r="BA76" s="3973"/>
      <c r="BB76" s="3971"/>
      <c r="BC76" s="3972"/>
      <c r="BD76" s="3972"/>
      <c r="BE76" s="3972"/>
      <c r="BF76" s="3972"/>
      <c r="BG76" s="3972"/>
      <c r="BH76" s="3972"/>
      <c r="BI76" s="3972"/>
      <c r="BJ76" s="3973"/>
      <c r="BK76" s="3971"/>
      <c r="BL76" s="3973"/>
      <c r="BM76" s="3971"/>
      <c r="BN76" s="3972"/>
      <c r="BO76" s="3972"/>
      <c r="BP76" s="3972"/>
      <c r="BQ76" s="3972"/>
      <c r="BR76" s="3972"/>
      <c r="BS76" s="3972"/>
      <c r="BT76" s="3972"/>
      <c r="BU76" s="3973"/>
      <c r="BV76" s="3971"/>
      <c r="BW76" s="3973"/>
      <c r="BX76" s="3971"/>
      <c r="BY76" s="3972"/>
      <c r="BZ76" s="3972"/>
      <c r="CA76" s="3972"/>
      <c r="CB76" s="3972"/>
      <c r="CC76" s="3972"/>
      <c r="CD76" s="3972"/>
      <c r="CE76" s="3972"/>
      <c r="CF76" s="3973"/>
      <c r="CG76" s="3971"/>
      <c r="CH76" s="3973"/>
      <c r="CI76" s="3971"/>
      <c r="CJ76" s="3972"/>
      <c r="CK76" s="3972"/>
      <c r="CL76" s="3972"/>
      <c r="CM76" s="3972"/>
      <c r="CN76" s="3972"/>
      <c r="CO76" s="3972"/>
      <c r="CP76" s="3972"/>
      <c r="CQ76" s="3973"/>
      <c r="CR76" s="3971"/>
      <c r="CS76" s="3973"/>
      <c r="CT76" s="3971"/>
      <c r="CU76" s="3972"/>
      <c r="CV76" s="3972"/>
      <c r="CW76" s="3972"/>
      <c r="CX76" s="3972"/>
      <c r="CY76" s="3972"/>
      <c r="CZ76" s="3972"/>
      <c r="DA76" s="3972"/>
      <c r="DB76" s="3973"/>
      <c r="DC76" s="3971"/>
      <c r="DD76" s="3973"/>
      <c r="DE76" s="3971"/>
      <c r="DF76" s="3972"/>
      <c r="DG76" s="3972"/>
      <c r="DH76" s="3972"/>
      <c r="DI76" s="3972"/>
      <c r="DJ76" s="3972"/>
      <c r="DK76" s="3972"/>
      <c r="DL76" s="3972"/>
      <c r="DM76" s="3973"/>
      <c r="DN76" s="3971"/>
      <c r="DO76" s="3973"/>
      <c r="DP76" s="3971"/>
      <c r="DQ76" s="3972"/>
      <c r="DR76" s="3972"/>
      <c r="DS76" s="3972"/>
      <c r="DT76" s="3972"/>
      <c r="DU76" s="3972"/>
      <c r="DV76" s="3972"/>
      <c r="DW76" s="3972"/>
      <c r="DX76" s="3973"/>
      <c r="DY76" s="3971"/>
      <c r="DZ76" s="3973"/>
      <c r="EA76" s="3971"/>
      <c r="EB76" s="4385"/>
      <c r="EC76" s="4382"/>
      <c r="ED76" s="4247"/>
      <c r="EE76" s="4378"/>
      <c r="EF76" s="4378" t="str">
        <f>IF(T76="","",T76)</f>
        <v/>
      </c>
      <c r="EG76" s="4378"/>
      <c r="EH76" s="4378"/>
      <c r="EI76" s="3959">
        <v>0</v>
      </c>
    </row>
    <row s="5179" customFormat="1" customHeight="1" ht="21">
      <c r="A77" s="4365"/>
      <c r="B77" s="4365"/>
      <c r="C77" s="4365"/>
      <c r="D77" s="4365"/>
      <c r="E77" s="4366"/>
      <c r="F77" s="4366" t="s">
        <v>105</v>
      </c>
      <c r="G77" s="4366"/>
      <c r="H77" s="4366"/>
      <c r="I77" s="4367"/>
      <c r="J77" s="4368"/>
      <c r="K77" s="4365"/>
      <c r="L77" s="4369"/>
      <c r="M77" s="4370"/>
      <c r="N77" s="4370"/>
      <c r="O77" s="4370"/>
      <c r="P77" s="4371"/>
      <c r="Q77" s="4371"/>
      <c r="R77" s="4387"/>
      <c r="S77" s="5180"/>
      <c r="T77" s="5181" t="s">
        <v>599</v>
      </c>
      <c r="U77" s="5182"/>
      <c r="V77" s="5183"/>
      <c r="W77" s="5184"/>
      <c r="X77" s="5185"/>
      <c r="Y77" s="5186"/>
      <c r="Z77" s="5187"/>
      <c r="AA77" s="5188"/>
      <c r="AB77" s="5189"/>
      <c r="AC77" s="5190"/>
      <c r="AD77" s="5191"/>
      <c r="AE77" s="5192"/>
      <c r="AF77" s="5193"/>
      <c r="AG77" s="5194"/>
      <c r="AH77" s="5195"/>
      <c r="AI77" s="5196"/>
      <c r="AJ77" s="5197"/>
      <c r="AK77" s="5198"/>
      <c r="AL77" s="5199"/>
      <c r="AM77" s="5200"/>
      <c r="AN77" s="5201"/>
      <c r="AO77" s="5202"/>
      <c r="AP77" s="5203"/>
      <c r="AQ77" s="5204"/>
      <c r="AR77" s="5205"/>
      <c r="AS77" s="5206"/>
      <c r="AT77" s="5207"/>
      <c r="AU77" s="5208"/>
      <c r="AV77" s="5209"/>
      <c r="AW77" s="5210"/>
      <c r="AX77" s="5211"/>
      <c r="AY77" s="5212"/>
      <c r="AZ77" s="5213"/>
      <c r="BA77" s="5214"/>
      <c r="BB77" s="5215"/>
      <c r="BC77" s="5216"/>
      <c r="BD77" s="5217"/>
      <c r="BE77" s="5218"/>
      <c r="BF77" s="5219"/>
      <c r="BG77" s="5220"/>
      <c r="BH77" s="5221"/>
      <c r="BI77" s="5222"/>
      <c r="BJ77" s="5223"/>
      <c r="BK77" s="5224"/>
      <c r="BL77" s="5225"/>
      <c r="BM77" s="5226"/>
      <c r="BN77" s="5227"/>
      <c r="BO77" s="5228"/>
      <c r="BP77" s="5229"/>
      <c r="BQ77" s="5230"/>
      <c r="BR77" s="5231"/>
      <c r="BS77" s="5232"/>
      <c r="BT77" s="5233"/>
      <c r="BU77" s="5234"/>
      <c r="BV77" s="5235"/>
      <c r="BW77" s="5236"/>
      <c r="BX77" s="5237"/>
      <c r="BY77" s="5238"/>
      <c r="BZ77" s="5239"/>
      <c r="CA77" s="5240"/>
      <c r="CB77" s="5241"/>
      <c r="CC77" s="5242"/>
      <c r="CD77" s="5243"/>
      <c r="CE77" s="5244"/>
      <c r="CF77" s="5245"/>
      <c r="CG77" s="5246"/>
      <c r="CH77" s="5247"/>
      <c r="CI77" s="5248"/>
      <c r="CJ77" s="5249"/>
      <c r="CK77" s="5250"/>
      <c r="CL77" s="5251"/>
      <c r="CM77" s="5252"/>
      <c r="CN77" s="5253"/>
      <c r="CO77" s="5254"/>
      <c r="CP77" s="5255"/>
      <c r="CQ77" s="5256"/>
      <c r="CR77" s="5257"/>
      <c r="CS77" s="5258"/>
      <c r="CT77" s="5259"/>
      <c r="CU77" s="5260"/>
      <c r="CV77" s="5261"/>
      <c r="CW77" s="5262"/>
      <c r="CX77" s="5263"/>
      <c r="CY77" s="5264"/>
      <c r="CZ77" s="5265"/>
      <c r="DA77" s="5266"/>
      <c r="DB77" s="5267"/>
      <c r="DC77" s="5268"/>
      <c r="DD77" s="5269"/>
      <c r="DE77" s="5270"/>
      <c r="DF77" s="5271"/>
      <c r="DG77" s="5272"/>
      <c r="DH77" s="5273"/>
      <c r="DI77" s="5274"/>
      <c r="DJ77" s="5275"/>
      <c r="DK77" s="5276"/>
      <c r="DL77" s="5277"/>
      <c r="DM77" s="5278"/>
      <c r="DN77" s="5279"/>
      <c r="DO77" s="5280"/>
      <c r="DP77" s="5281"/>
      <c r="DQ77" s="5282"/>
      <c r="DR77" s="5283"/>
      <c r="DS77" s="5284"/>
      <c r="DT77" s="5285"/>
      <c r="DU77" s="5286"/>
      <c r="DV77" s="5287"/>
      <c r="DW77" s="5288"/>
      <c r="DX77" s="5289"/>
      <c r="DY77" s="5290"/>
      <c r="DZ77" s="5291"/>
      <c r="EA77" s="5292"/>
      <c r="EB77" s="5293"/>
      <c r="EC77" s="4502" t="s">
        <v>600</v>
      </c>
      <c r="ED77" s="4247"/>
      <c r="EE77" s="4378"/>
      <c r="EF77" s="4378" t="str">
        <f>IF(T77="","",T77)</f>
        <v>Добавить значение признака дифференциации</v>
      </c>
      <c r="EG77" s="4378"/>
      <c r="EH77" s="4378"/>
      <c r="EI77" s="3959">
        <v>0</v>
      </c>
    </row>
    <row s="5294" customFormat="1" customHeight="1" ht="23.25">
      <c r="A78" s="4365"/>
      <c r="B78" s="4365"/>
      <c r="C78" s="4365"/>
      <c r="D78" s="4365"/>
      <c r="E78" s="4366"/>
      <c r="F78" s="4366"/>
      <c r="G78" s="4366"/>
      <c r="H78" s="4366"/>
      <c r="I78" s="4367"/>
      <c r="J78" s="4368" t="str">
        <f>I73&amp;".2"</f>
        <v>1.3.1.1.2</v>
      </c>
      <c r="K78" s="4365"/>
      <c r="L78" s="4369" t="s">
        <v>522</v>
      </c>
      <c r="M78" s="4370"/>
      <c r="N78" s="4370"/>
      <c r="O78" s="4370"/>
      <c r="P78" s="4371"/>
      <c r="Q78" s="4372" t="s">
        <v>106</v>
      </c>
      <c r="R78" s="4373"/>
      <c r="S78" s="4374" t="str">
        <f>$J78</f>
        <v>1.3.1.1.2</v>
      </c>
      <c r="T78" s="4375" t="s">
        <v>523</v>
      </c>
      <c r="U78" s="4376"/>
      <c r="V78" s="3966"/>
      <c r="W78" s="3967"/>
      <c r="X78" s="3967"/>
      <c r="Y78" s="3967"/>
      <c r="Z78" s="3967"/>
      <c r="AA78" s="3967"/>
      <c r="AB78" s="3967"/>
      <c r="AC78" s="3967"/>
      <c r="AD78" s="3967"/>
      <c r="AE78" s="3967"/>
      <c r="AF78" s="3968"/>
      <c r="AG78" s="3966" t="s">
        <v>658</v>
      </c>
      <c r="AH78" s="3967"/>
      <c r="AI78" s="3967"/>
      <c r="AJ78" s="3967"/>
      <c r="AK78" s="3967"/>
      <c r="AL78" s="3967"/>
      <c r="AM78" s="3967"/>
      <c r="AN78" s="3967"/>
      <c r="AO78" s="3967"/>
      <c r="AP78" s="3967"/>
      <c r="AQ78" s="3967"/>
      <c r="AR78" s="3966"/>
      <c r="AS78" s="3967"/>
      <c r="AT78" s="3967"/>
      <c r="AU78" s="3967"/>
      <c r="AV78" s="3967"/>
      <c r="AW78" s="3967"/>
      <c r="AX78" s="3967"/>
      <c r="AY78" s="3967"/>
      <c r="AZ78" s="3967"/>
      <c r="BA78" s="3967"/>
      <c r="BB78" s="3968"/>
      <c r="BC78" s="3966"/>
      <c r="BD78" s="3967"/>
      <c r="BE78" s="3967"/>
      <c r="BF78" s="3967"/>
      <c r="BG78" s="3967"/>
      <c r="BH78" s="3967"/>
      <c r="BI78" s="3967"/>
      <c r="BJ78" s="3967"/>
      <c r="BK78" s="3967"/>
      <c r="BL78" s="3967"/>
      <c r="BM78" s="3968"/>
      <c r="BN78" s="3966"/>
      <c r="BO78" s="3967"/>
      <c r="BP78" s="3967"/>
      <c r="BQ78" s="3967"/>
      <c r="BR78" s="3967"/>
      <c r="BS78" s="3967"/>
      <c r="BT78" s="3967"/>
      <c r="BU78" s="3967"/>
      <c r="BV78" s="3967"/>
      <c r="BW78" s="3967"/>
      <c r="BX78" s="3968"/>
      <c r="BY78" s="3966"/>
      <c r="BZ78" s="3967"/>
      <c r="CA78" s="3967"/>
      <c r="CB78" s="3967"/>
      <c r="CC78" s="3967"/>
      <c r="CD78" s="3967"/>
      <c r="CE78" s="3967"/>
      <c r="CF78" s="3967"/>
      <c r="CG78" s="3967"/>
      <c r="CH78" s="3967"/>
      <c r="CI78" s="3968"/>
      <c r="CJ78" s="3966"/>
      <c r="CK78" s="3967"/>
      <c r="CL78" s="3967"/>
      <c r="CM78" s="3967"/>
      <c r="CN78" s="3967"/>
      <c r="CO78" s="3967"/>
      <c r="CP78" s="3967"/>
      <c r="CQ78" s="3967"/>
      <c r="CR78" s="3967"/>
      <c r="CS78" s="3967"/>
      <c r="CT78" s="3968"/>
      <c r="CU78" s="3966"/>
      <c r="CV78" s="3967"/>
      <c r="CW78" s="3967"/>
      <c r="CX78" s="3967"/>
      <c r="CY78" s="3967"/>
      <c r="CZ78" s="3967"/>
      <c r="DA78" s="3967"/>
      <c r="DB78" s="3967"/>
      <c r="DC78" s="3967"/>
      <c r="DD78" s="3967"/>
      <c r="DE78" s="3968"/>
      <c r="DF78" s="3966"/>
      <c r="DG78" s="3967"/>
      <c r="DH78" s="3967"/>
      <c r="DI78" s="3967"/>
      <c r="DJ78" s="3967"/>
      <c r="DK78" s="3967"/>
      <c r="DL78" s="3967"/>
      <c r="DM78" s="3967"/>
      <c r="DN78" s="3967"/>
      <c r="DO78" s="3967"/>
      <c r="DP78" s="3968"/>
      <c r="DQ78" s="3966"/>
      <c r="DR78" s="3967"/>
      <c r="DS78" s="3967"/>
      <c r="DT78" s="3967"/>
      <c r="DU78" s="3967"/>
      <c r="DV78" s="3967"/>
      <c r="DW78" s="3967"/>
      <c r="DX78" s="3967"/>
      <c r="DY78" s="3967"/>
      <c r="DZ78" s="3967"/>
      <c r="EA78" s="3968"/>
      <c r="EB78" s="3968"/>
      <c r="EC78" s="4377" t="s">
        <v>598</v>
      </c>
      <c r="ED78" s="4247"/>
      <c r="EE78" s="4378"/>
      <c r="EF78" s="4378" t="str">
        <f>IF(T78="","",T78)</f>
        <v>Группа потребителей</v>
      </c>
      <c r="EG78" s="4378"/>
      <c r="EH78" s="4378"/>
      <c r="EI78" s="3959">
        <v>0</v>
      </c>
    </row>
    <row s="5295" customFormat="1" customHeight="1" ht="23.25">
      <c r="A79" s="4365"/>
      <c r="B79" s="4365"/>
      <c r="C79" s="4365"/>
      <c r="D79" s="4365"/>
      <c r="E79" s="4366"/>
      <c r="F79" s="4366"/>
      <c r="G79" s="4366"/>
      <c r="H79" s="4366"/>
      <c r="I79" s="4367"/>
      <c r="J79" s="4367" t="str">
        <f>I73&amp;".1"</f>
        <v>1.3.1.1.1</v>
      </c>
      <c r="K79" s="4368" t="str">
        <f>J78&amp;".1"</f>
        <v>1.3.1.1.2.1</v>
      </c>
      <c r="L79" s="4369"/>
      <c r="M79" s="4370"/>
      <c r="N79" s="4370"/>
      <c r="O79" s="4370"/>
      <c r="P79" s="4371"/>
      <c r="Q79" s="4371"/>
      <c r="R79" s="4373">
        <v>1</v>
      </c>
      <c r="S79" s="4374" t="str">
        <f>$K79</f>
        <v>1.3.1.1.2.1</v>
      </c>
      <c r="T79" s="4380" t="s">
        <v>659</v>
      </c>
      <c r="U79" s="4376"/>
      <c r="V79" s="3969"/>
      <c r="W79" s="3969"/>
      <c r="X79" s="3969"/>
      <c r="Y79" s="3969"/>
      <c r="Z79" s="3969"/>
      <c r="AA79" s="3969"/>
      <c r="AB79" s="3969"/>
      <c r="AC79" s="3970"/>
      <c r="AD79" s="3971" t="s">
        <v>63</v>
      </c>
      <c r="AE79" s="3970"/>
      <c r="AF79" s="3971" t="s">
        <v>63</v>
      </c>
      <c r="AG79" s="3969">
        <v>106.83</v>
      </c>
      <c r="AH79" s="3969"/>
      <c r="AI79" s="3969"/>
      <c r="AJ79" s="3969"/>
      <c r="AK79" s="3969"/>
      <c r="AL79" s="3969"/>
      <c r="AM79" s="3969"/>
      <c r="AN79" s="3970">
        <v>45292</v>
      </c>
      <c r="AO79" s="3971" t="s">
        <v>63</v>
      </c>
      <c r="AP79" s="4274">
        <v>45473</v>
      </c>
      <c r="AQ79" s="3971" t="s">
        <v>63</v>
      </c>
      <c r="AR79" s="3969">
        <v>145.86</v>
      </c>
      <c r="AS79" s="3969"/>
      <c r="AT79" s="3969"/>
      <c r="AU79" s="3969"/>
      <c r="AV79" s="3969"/>
      <c r="AW79" s="3969"/>
      <c r="AX79" s="3969"/>
      <c r="AY79" s="3970">
        <v>45474</v>
      </c>
      <c r="AZ79" s="3971" t="s">
        <v>63</v>
      </c>
      <c r="BA79" s="3970">
        <v>45838</v>
      </c>
      <c r="BB79" s="3971" t="s">
        <v>63</v>
      </c>
      <c r="BC79" s="3969">
        <v>161.19</v>
      </c>
      <c r="BD79" s="3969"/>
      <c r="BE79" s="3969"/>
      <c r="BF79" s="3969"/>
      <c r="BG79" s="3969"/>
      <c r="BH79" s="3969"/>
      <c r="BI79" s="3969"/>
      <c r="BJ79" s="3970">
        <v>45839</v>
      </c>
      <c r="BK79" s="3971" t="s">
        <v>63</v>
      </c>
      <c r="BL79" s="3970">
        <v>46022</v>
      </c>
      <c r="BM79" s="3971" t="s">
        <v>63</v>
      </c>
      <c r="BN79" s="3969">
        <v>160.2</v>
      </c>
      <c r="BO79" s="3969"/>
      <c r="BP79" s="3969"/>
      <c r="BQ79" s="3969"/>
      <c r="BR79" s="3969"/>
      <c r="BS79" s="3969"/>
      <c r="BT79" s="3969"/>
      <c r="BU79" s="3970">
        <v>46023</v>
      </c>
      <c r="BV79" s="3971" t="s">
        <v>63</v>
      </c>
      <c r="BW79" s="3970">
        <v>46203</v>
      </c>
      <c r="BX79" s="3971" t="s">
        <v>63</v>
      </c>
      <c r="BY79" s="3969">
        <v>165.35</v>
      </c>
      <c r="BZ79" s="3969"/>
      <c r="CA79" s="3969"/>
      <c r="CB79" s="3969"/>
      <c r="CC79" s="3969"/>
      <c r="CD79" s="3969"/>
      <c r="CE79" s="3969"/>
      <c r="CF79" s="3970">
        <v>46204</v>
      </c>
      <c r="CG79" s="3971" t="s">
        <v>63</v>
      </c>
      <c r="CH79" s="3970">
        <v>46387</v>
      </c>
      <c r="CI79" s="3971" t="s">
        <v>63</v>
      </c>
      <c r="CJ79" s="3969">
        <v>164.64</v>
      </c>
      <c r="CK79" s="3969"/>
      <c r="CL79" s="3969"/>
      <c r="CM79" s="3969"/>
      <c r="CN79" s="3969"/>
      <c r="CO79" s="3969"/>
      <c r="CP79" s="3969"/>
      <c r="CQ79" s="3970">
        <v>46388</v>
      </c>
      <c r="CR79" s="3971" t="s">
        <v>63</v>
      </c>
      <c r="CS79" s="3970">
        <v>46568</v>
      </c>
      <c r="CT79" s="3971" t="s">
        <v>63</v>
      </c>
      <c r="CU79" s="3969">
        <v>170</v>
      </c>
      <c r="CV79" s="3969"/>
      <c r="CW79" s="3969"/>
      <c r="CX79" s="3969"/>
      <c r="CY79" s="3969"/>
      <c r="CZ79" s="3969"/>
      <c r="DA79" s="3969"/>
      <c r="DB79" s="3970">
        <v>46569</v>
      </c>
      <c r="DC79" s="3971" t="s">
        <v>63</v>
      </c>
      <c r="DD79" s="3970">
        <v>46752</v>
      </c>
      <c r="DE79" s="3971" t="s">
        <v>63</v>
      </c>
      <c r="DF79" s="3969">
        <v>170</v>
      </c>
      <c r="DG79" s="3969"/>
      <c r="DH79" s="3969"/>
      <c r="DI79" s="3969"/>
      <c r="DJ79" s="3969"/>
      <c r="DK79" s="3969"/>
      <c r="DL79" s="3969"/>
      <c r="DM79" s="3970">
        <v>46753</v>
      </c>
      <c r="DN79" s="3971" t="s">
        <v>63</v>
      </c>
      <c r="DO79" s="3970">
        <v>46934</v>
      </c>
      <c r="DP79" s="3971" t="s">
        <v>63</v>
      </c>
      <c r="DQ79" s="3969">
        <v>177.63</v>
      </c>
      <c r="DR79" s="3969"/>
      <c r="DS79" s="3969"/>
      <c r="DT79" s="3969"/>
      <c r="DU79" s="3969"/>
      <c r="DV79" s="3969"/>
      <c r="DW79" s="3969"/>
      <c r="DX79" s="3970">
        <v>46935</v>
      </c>
      <c r="DY79" s="3971" t="s">
        <v>63</v>
      </c>
      <c r="DZ79" s="3970">
        <v>47118</v>
      </c>
      <c r="EA79" s="3971" t="s">
        <v>63</v>
      </c>
      <c r="EB79" s="4381"/>
      <c r="EC79"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79" s="4247">
        <f>STRCHECKDATE(V80:EB80)</f>
      </c>
      <c r="EE79" s="4378"/>
      <c r="EF79" s="4378" t="str">
        <f>IF(T79="","",T79)</f>
        <v>С учетом НДС</v>
      </c>
      <c r="EG79" s="4378"/>
      <c r="EH79" s="4378"/>
      <c r="EI79" s="3959">
        <v>0</v>
      </c>
    </row>
    <row s="5296" customFormat="1" customHeight="1" ht="14.25">
      <c r="A80" s="4365"/>
      <c r="B80" s="4365"/>
      <c r="C80" s="4365"/>
      <c r="D80" s="4365"/>
      <c r="E80" s="4366"/>
      <c r="F80" s="4366"/>
      <c r="G80" s="4366"/>
      <c r="H80" s="4366"/>
      <c r="I80" s="4367"/>
      <c r="J80" s="4367" t="str">
        <f>I73&amp;".1"</f>
        <v>1.3.1.1.1</v>
      </c>
      <c r="K80" s="4368"/>
      <c r="L80" s="4369"/>
      <c r="M80" s="4370"/>
      <c r="N80" s="4370"/>
      <c r="O80" s="4370"/>
      <c r="P80" s="4371"/>
      <c r="Q80" s="4371"/>
      <c r="R80" s="4373"/>
      <c r="S80" s="4384"/>
      <c r="T80" s="4376"/>
      <c r="U80" s="4376"/>
      <c r="V80" s="3972"/>
      <c r="W80" s="3972"/>
      <c r="X80" s="3972"/>
      <c r="Y80" s="3972"/>
      <c r="Z80" s="3972"/>
      <c r="AA80" s="3972"/>
      <c r="AB80" s="3972"/>
      <c r="AC80" s="3973"/>
      <c r="AD80" s="3971"/>
      <c r="AE80" s="3973"/>
      <c r="AF80" s="3971"/>
      <c r="AG80" s="3972"/>
      <c r="AH80" s="3972"/>
      <c r="AI80" s="3972"/>
      <c r="AJ80" s="3972"/>
      <c r="AK80" s="3972"/>
      <c r="AL80" s="3972"/>
      <c r="AM80" s="3972"/>
      <c r="AN80" s="3973"/>
      <c r="AO80" s="3971"/>
      <c r="AP80" s="4275"/>
      <c r="AQ80" s="3971"/>
      <c r="AR80" s="3972"/>
      <c r="AS80" s="3972"/>
      <c r="AT80" s="3972"/>
      <c r="AU80" s="3972"/>
      <c r="AV80" s="3972"/>
      <c r="AW80" s="3972"/>
      <c r="AX80" s="3972"/>
      <c r="AY80" s="3973"/>
      <c r="AZ80" s="3971"/>
      <c r="BA80" s="3973"/>
      <c r="BB80" s="3971"/>
      <c r="BC80" s="3972"/>
      <c r="BD80" s="3972"/>
      <c r="BE80" s="3972"/>
      <c r="BF80" s="3972"/>
      <c r="BG80" s="3972"/>
      <c r="BH80" s="3972"/>
      <c r="BI80" s="3972"/>
      <c r="BJ80" s="3973"/>
      <c r="BK80" s="3971"/>
      <c r="BL80" s="3973"/>
      <c r="BM80" s="3971"/>
      <c r="BN80" s="3972"/>
      <c r="BO80" s="3972"/>
      <c r="BP80" s="3972"/>
      <c r="BQ80" s="3972"/>
      <c r="BR80" s="3972"/>
      <c r="BS80" s="3972"/>
      <c r="BT80" s="3972"/>
      <c r="BU80" s="3973"/>
      <c r="BV80" s="3971"/>
      <c r="BW80" s="3973"/>
      <c r="BX80" s="3971"/>
      <c r="BY80" s="3972"/>
      <c r="BZ80" s="3972"/>
      <c r="CA80" s="3972"/>
      <c r="CB80" s="3972"/>
      <c r="CC80" s="3972"/>
      <c r="CD80" s="3972"/>
      <c r="CE80" s="3972"/>
      <c r="CF80" s="3973"/>
      <c r="CG80" s="3971"/>
      <c r="CH80" s="3973"/>
      <c r="CI80" s="3971"/>
      <c r="CJ80" s="3972"/>
      <c r="CK80" s="3972"/>
      <c r="CL80" s="3972"/>
      <c r="CM80" s="3972"/>
      <c r="CN80" s="3972"/>
      <c r="CO80" s="3972"/>
      <c r="CP80" s="3972"/>
      <c r="CQ80" s="3973"/>
      <c r="CR80" s="3971"/>
      <c r="CS80" s="3973"/>
      <c r="CT80" s="3971"/>
      <c r="CU80" s="3972"/>
      <c r="CV80" s="3972"/>
      <c r="CW80" s="3972"/>
      <c r="CX80" s="3972"/>
      <c r="CY80" s="3972"/>
      <c r="CZ80" s="3972"/>
      <c r="DA80" s="3972"/>
      <c r="DB80" s="3973"/>
      <c r="DC80" s="3971"/>
      <c r="DD80" s="3973"/>
      <c r="DE80" s="3971"/>
      <c r="DF80" s="3972"/>
      <c r="DG80" s="3972"/>
      <c r="DH80" s="3972"/>
      <c r="DI80" s="3972"/>
      <c r="DJ80" s="3972"/>
      <c r="DK80" s="3972"/>
      <c r="DL80" s="3972"/>
      <c r="DM80" s="3973"/>
      <c r="DN80" s="3971"/>
      <c r="DO80" s="3973"/>
      <c r="DP80" s="3971"/>
      <c r="DQ80" s="3972"/>
      <c r="DR80" s="3972"/>
      <c r="DS80" s="3972"/>
      <c r="DT80" s="3972"/>
      <c r="DU80" s="3972"/>
      <c r="DV80" s="3972"/>
      <c r="DW80" s="3972"/>
      <c r="DX80" s="3973"/>
      <c r="DY80" s="3971"/>
      <c r="DZ80" s="3973"/>
      <c r="EA80" s="3971"/>
      <c r="EB80" s="4385"/>
      <c r="EC80" s="4382"/>
      <c r="ED80" s="4247"/>
      <c r="EE80" s="4378"/>
      <c r="EF80" s="4378" t="str">
        <f>IF(T80="","",T80)</f>
        <v/>
      </c>
      <c r="EG80" s="4378"/>
      <c r="EH80" s="4378"/>
      <c r="EI80" s="3959">
        <v>0</v>
      </c>
    </row>
    <row s="5297" customFormat="1" customHeight="1" ht="21">
      <c r="A81" s="4365"/>
      <c r="B81" s="4365"/>
      <c r="C81" s="4365"/>
      <c r="D81" s="4365"/>
      <c r="E81" s="4366"/>
      <c r="F81" s="4366"/>
      <c r="G81" s="4366"/>
      <c r="H81" s="4366"/>
      <c r="I81" s="4367"/>
      <c r="J81" s="4368" t="str">
        <f>I73&amp;".1"</f>
        <v>1.3.1.1.1</v>
      </c>
      <c r="K81" s="4365"/>
      <c r="L81" s="4369"/>
      <c r="M81" s="4370"/>
      <c r="N81" s="4370"/>
      <c r="O81" s="4370"/>
      <c r="P81" s="4371"/>
      <c r="Q81" s="4371"/>
      <c r="R81" s="4387"/>
      <c r="S81" s="5298"/>
      <c r="T81" s="5299" t="s">
        <v>599</v>
      </c>
      <c r="U81" s="5300"/>
      <c r="V81" s="5301"/>
      <c r="W81" s="5302"/>
      <c r="X81" s="5303"/>
      <c r="Y81" s="5304"/>
      <c r="Z81" s="5305"/>
      <c r="AA81" s="5306"/>
      <c r="AB81" s="5307"/>
      <c r="AC81" s="5308"/>
      <c r="AD81" s="5309"/>
      <c r="AE81" s="5310"/>
      <c r="AF81" s="5311"/>
      <c r="AG81" s="5312"/>
      <c r="AH81" s="5313"/>
      <c r="AI81" s="5314"/>
      <c r="AJ81" s="5315"/>
      <c r="AK81" s="5316"/>
      <c r="AL81" s="5317"/>
      <c r="AM81" s="5318"/>
      <c r="AN81" s="5319"/>
      <c r="AO81" s="5320"/>
      <c r="AP81" s="5321"/>
      <c r="AQ81" s="5322"/>
      <c r="AR81" s="5323"/>
      <c r="AS81" s="5324"/>
      <c r="AT81" s="5325"/>
      <c r="AU81" s="5326"/>
      <c r="AV81" s="5327"/>
      <c r="AW81" s="5328"/>
      <c r="AX81" s="5329"/>
      <c r="AY81" s="5330"/>
      <c r="AZ81" s="5331"/>
      <c r="BA81" s="5332"/>
      <c r="BB81" s="5333"/>
      <c r="BC81" s="5334"/>
      <c r="BD81" s="5335"/>
      <c r="BE81" s="5336"/>
      <c r="BF81" s="5337"/>
      <c r="BG81" s="5338"/>
      <c r="BH81" s="5339"/>
      <c r="BI81" s="5340"/>
      <c r="BJ81" s="5341"/>
      <c r="BK81" s="5342"/>
      <c r="BL81" s="5343"/>
      <c r="BM81" s="5344"/>
      <c r="BN81" s="5345"/>
      <c r="BO81" s="5346"/>
      <c r="BP81" s="5347"/>
      <c r="BQ81" s="5348"/>
      <c r="BR81" s="5349"/>
      <c r="BS81" s="5350"/>
      <c r="BT81" s="5351"/>
      <c r="BU81" s="5352"/>
      <c r="BV81" s="5353"/>
      <c r="BW81" s="5354"/>
      <c r="BX81" s="5355"/>
      <c r="BY81" s="5356"/>
      <c r="BZ81" s="5357"/>
      <c r="CA81" s="5358"/>
      <c r="CB81" s="5359"/>
      <c r="CC81" s="5360"/>
      <c r="CD81" s="5361"/>
      <c r="CE81" s="5362"/>
      <c r="CF81" s="5363"/>
      <c r="CG81" s="5364"/>
      <c r="CH81" s="5365"/>
      <c r="CI81" s="5366"/>
      <c r="CJ81" s="5367"/>
      <c r="CK81" s="5368"/>
      <c r="CL81" s="5369"/>
      <c r="CM81" s="5370"/>
      <c r="CN81" s="5371"/>
      <c r="CO81" s="5372"/>
      <c r="CP81" s="5373"/>
      <c r="CQ81" s="5374"/>
      <c r="CR81" s="5375"/>
      <c r="CS81" s="5376"/>
      <c r="CT81" s="5377"/>
      <c r="CU81" s="5378"/>
      <c r="CV81" s="5379"/>
      <c r="CW81" s="5380"/>
      <c r="CX81" s="5381"/>
      <c r="CY81" s="5382"/>
      <c r="CZ81" s="5383"/>
      <c r="DA81" s="5384"/>
      <c r="DB81" s="5385"/>
      <c r="DC81" s="5386"/>
      <c r="DD81" s="5387"/>
      <c r="DE81" s="5388"/>
      <c r="DF81" s="5389"/>
      <c r="DG81" s="5390"/>
      <c r="DH81" s="5391"/>
      <c r="DI81" s="5392"/>
      <c r="DJ81" s="5393"/>
      <c r="DK81" s="5394"/>
      <c r="DL81" s="5395"/>
      <c r="DM81" s="5396"/>
      <c r="DN81" s="5397"/>
      <c r="DO81" s="5398"/>
      <c r="DP81" s="5399"/>
      <c r="DQ81" s="5400"/>
      <c r="DR81" s="5401"/>
      <c r="DS81" s="5402"/>
      <c r="DT81" s="5403"/>
      <c r="DU81" s="5404"/>
      <c r="DV81" s="5405"/>
      <c r="DW81" s="5406"/>
      <c r="DX81" s="5407"/>
      <c r="DY81" s="5408"/>
      <c r="DZ81" s="5409"/>
      <c r="EA81" s="5410"/>
      <c r="EB81" s="5411"/>
      <c r="EC81" s="4502" t="s">
        <v>600</v>
      </c>
      <c r="ED81" s="4247"/>
      <c r="EE81" s="4378"/>
      <c r="EF81" s="4378" t="str">
        <f>IF(T81="","",T81)</f>
        <v>Добавить значение признака дифференциации</v>
      </c>
      <c r="EG81" s="4378"/>
      <c r="EH81" s="4378"/>
      <c r="EI81" s="3959">
        <v>0</v>
      </c>
    </row>
    <row s="5412" customFormat="1" customHeight="1" ht="21">
      <c r="A82" s="4365"/>
      <c r="B82" s="4365"/>
      <c r="C82" s="4365"/>
      <c r="D82" s="4365"/>
      <c r="E82" s="4366"/>
      <c r="F82" s="4366" t="s">
        <v>105</v>
      </c>
      <c r="G82" s="4366"/>
      <c r="H82" s="4366"/>
      <c r="I82" s="4368"/>
      <c r="J82" s="4365"/>
      <c r="K82" s="4365"/>
      <c r="L82" s="4369"/>
      <c r="M82" s="4370"/>
      <c r="N82" s="4370"/>
      <c r="O82" s="4370"/>
      <c r="P82" s="4371"/>
      <c r="Q82" s="4371"/>
      <c r="R82" s="4387"/>
      <c r="S82" s="5413"/>
      <c r="T82" s="5414" t="s">
        <v>528</v>
      </c>
      <c r="U82" s="5415"/>
      <c r="V82" s="5416"/>
      <c r="W82" s="5417"/>
      <c r="X82" s="5418"/>
      <c r="Y82" s="5419"/>
      <c r="Z82" s="5420"/>
      <c r="AA82" s="5421"/>
      <c r="AB82" s="5422"/>
      <c r="AC82" s="5423"/>
      <c r="AD82" s="5424"/>
      <c r="AE82" s="5425"/>
      <c r="AF82" s="5426"/>
      <c r="AG82" s="5427"/>
      <c r="AH82" s="5428"/>
      <c r="AI82" s="5429"/>
      <c r="AJ82" s="5430"/>
      <c r="AK82" s="5431"/>
      <c r="AL82" s="5432"/>
      <c r="AM82" s="5433"/>
      <c r="AN82" s="5434"/>
      <c r="AO82" s="5435"/>
      <c r="AP82" s="5436"/>
      <c r="AQ82" s="5437"/>
      <c r="AR82" s="5438"/>
      <c r="AS82" s="5439"/>
      <c r="AT82" s="5440"/>
      <c r="AU82" s="5441"/>
      <c r="AV82" s="5442"/>
      <c r="AW82" s="5443"/>
      <c r="AX82" s="5444"/>
      <c r="AY82" s="5445"/>
      <c r="AZ82" s="5446"/>
      <c r="BA82" s="5447"/>
      <c r="BB82" s="5448"/>
      <c r="BC82" s="5449"/>
      <c r="BD82" s="5450"/>
      <c r="BE82" s="5451"/>
      <c r="BF82" s="5452"/>
      <c r="BG82" s="5453"/>
      <c r="BH82" s="5454"/>
      <c r="BI82" s="5455"/>
      <c r="BJ82" s="5456"/>
      <c r="BK82" s="5457"/>
      <c r="BL82" s="5458"/>
      <c r="BM82" s="5459"/>
      <c r="BN82" s="5460"/>
      <c r="BO82" s="5461"/>
      <c r="BP82" s="5462"/>
      <c r="BQ82" s="5463"/>
      <c r="BR82" s="5464"/>
      <c r="BS82" s="5465"/>
      <c r="BT82" s="5466"/>
      <c r="BU82" s="5467"/>
      <c r="BV82" s="5468"/>
      <c r="BW82" s="5469"/>
      <c r="BX82" s="5470"/>
      <c r="BY82" s="5471"/>
      <c r="BZ82" s="5472"/>
      <c r="CA82" s="5473"/>
      <c r="CB82" s="5474"/>
      <c r="CC82" s="5475"/>
      <c r="CD82" s="5476"/>
      <c r="CE82" s="5477"/>
      <c r="CF82" s="5478"/>
      <c r="CG82" s="5479"/>
      <c r="CH82" s="5480"/>
      <c r="CI82" s="5481"/>
      <c r="CJ82" s="5482"/>
      <c r="CK82" s="5483"/>
      <c r="CL82" s="5484"/>
      <c r="CM82" s="5485"/>
      <c r="CN82" s="5486"/>
      <c r="CO82" s="5487"/>
      <c r="CP82" s="5488"/>
      <c r="CQ82" s="5489"/>
      <c r="CR82" s="5490"/>
      <c r="CS82" s="5491"/>
      <c r="CT82" s="5492"/>
      <c r="CU82" s="5493"/>
      <c r="CV82" s="5494"/>
      <c r="CW82" s="5495"/>
      <c r="CX82" s="5496"/>
      <c r="CY82" s="5497"/>
      <c r="CZ82" s="5498"/>
      <c r="DA82" s="5499"/>
      <c r="DB82" s="5500"/>
      <c r="DC82" s="5501"/>
      <c r="DD82" s="5502"/>
      <c r="DE82" s="5503"/>
      <c r="DF82" s="5504"/>
      <c r="DG82" s="5505"/>
      <c r="DH82" s="5506"/>
      <c r="DI82" s="5507"/>
      <c r="DJ82" s="5508"/>
      <c r="DK82" s="5509"/>
      <c r="DL82" s="5510"/>
      <c r="DM82" s="5511"/>
      <c r="DN82" s="5512"/>
      <c r="DO82" s="5513"/>
      <c r="DP82" s="5514"/>
      <c r="DQ82" s="5515"/>
      <c r="DR82" s="5516"/>
      <c r="DS82" s="5517"/>
      <c r="DT82" s="5518"/>
      <c r="DU82" s="5519"/>
      <c r="DV82" s="5520"/>
      <c r="DW82" s="5521"/>
      <c r="DX82" s="5522"/>
      <c r="DY82" s="5523"/>
      <c r="DZ82" s="5524"/>
      <c r="EA82" s="5525"/>
      <c r="EB82" s="5526"/>
      <c r="EC82" s="5527"/>
      <c r="ED82" s="4247"/>
      <c r="EE82" s="4378"/>
      <c r="EF82" s="4378" t="str">
        <f>IF(T82="","",T82)</f>
        <v>Добавить группу потребителей</v>
      </c>
      <c r="EG82" s="4378"/>
      <c r="EH82" s="4378"/>
      <c r="EI82" s="3959">
        <v>0</v>
      </c>
    </row>
    <row s="5528" customFormat="1" customHeight="1" ht="21">
      <c r="A83" s="4365"/>
      <c r="B83" s="4365"/>
      <c r="C83" s="4365"/>
      <c r="D83" s="4365"/>
      <c r="E83" s="4366"/>
      <c r="F83" s="4366" t="s">
        <v>105</v>
      </c>
      <c r="G83" s="4366"/>
      <c r="H83" s="4680"/>
      <c r="I83" s="4365"/>
      <c r="J83" s="4365"/>
      <c r="K83" s="4365"/>
      <c r="L83" s="4369"/>
      <c r="M83" s="4681"/>
      <c r="N83" s="4681"/>
      <c r="O83" s="4239"/>
      <c r="P83" s="5047"/>
      <c r="Q83" s="5048"/>
      <c r="R83" s="5049"/>
      <c r="S83" s="5529"/>
      <c r="T83" s="5530" t="s">
        <v>601</v>
      </c>
      <c r="U83" s="5531"/>
      <c r="V83" s="5532"/>
      <c r="W83" s="5533"/>
      <c r="X83" s="5534"/>
      <c r="Y83" s="5535"/>
      <c r="Z83" s="5536"/>
      <c r="AA83" s="5537"/>
      <c r="AB83" s="5538"/>
      <c r="AC83" s="5539"/>
      <c r="AD83" s="5540"/>
      <c r="AE83" s="5541"/>
      <c r="AF83" s="5542"/>
      <c r="AG83" s="5543"/>
      <c r="AH83" s="5544"/>
      <c r="AI83" s="5545"/>
      <c r="AJ83" s="5546"/>
      <c r="AK83" s="5547"/>
      <c r="AL83" s="5548"/>
      <c r="AM83" s="5549"/>
      <c r="AN83" s="5550"/>
      <c r="AO83" s="5551"/>
      <c r="AP83" s="5552"/>
      <c r="AQ83" s="5553"/>
      <c r="AR83" s="5554"/>
      <c r="AS83" s="5555"/>
      <c r="AT83" s="5556"/>
      <c r="AU83" s="5557"/>
      <c r="AV83" s="5558"/>
      <c r="AW83" s="5559"/>
      <c r="AX83" s="5560"/>
      <c r="AY83" s="5561"/>
      <c r="AZ83" s="5562"/>
      <c r="BA83" s="5563"/>
      <c r="BB83" s="5564"/>
      <c r="BC83" s="5565"/>
      <c r="BD83" s="5566"/>
      <c r="BE83" s="5567"/>
      <c r="BF83" s="5568"/>
      <c r="BG83" s="5569"/>
      <c r="BH83" s="5570"/>
      <c r="BI83" s="5571"/>
      <c r="BJ83" s="5572"/>
      <c r="BK83" s="5573"/>
      <c r="BL83" s="5574"/>
      <c r="BM83" s="5575"/>
      <c r="BN83" s="5576"/>
      <c r="BO83" s="5577"/>
      <c r="BP83" s="5578"/>
      <c r="BQ83" s="5579"/>
      <c r="BR83" s="5580"/>
      <c r="BS83" s="5581"/>
      <c r="BT83" s="5582"/>
      <c r="BU83" s="5583"/>
      <c r="BV83" s="5584"/>
      <c r="BW83" s="5585"/>
      <c r="BX83" s="5586"/>
      <c r="BY83" s="5587"/>
      <c r="BZ83" s="5588"/>
      <c r="CA83" s="5589"/>
      <c r="CB83" s="5590"/>
      <c r="CC83" s="5591"/>
      <c r="CD83" s="5592"/>
      <c r="CE83" s="5593"/>
      <c r="CF83" s="5594"/>
      <c r="CG83" s="5595"/>
      <c r="CH83" s="5596"/>
      <c r="CI83" s="5597"/>
      <c r="CJ83" s="5598"/>
      <c r="CK83" s="5599"/>
      <c r="CL83" s="5600"/>
      <c r="CM83" s="5601"/>
      <c r="CN83" s="5602"/>
      <c r="CO83" s="5603"/>
      <c r="CP83" s="5604"/>
      <c r="CQ83" s="5605"/>
      <c r="CR83" s="5606"/>
      <c r="CS83" s="5607"/>
      <c r="CT83" s="5608"/>
      <c r="CU83" s="5609"/>
      <c r="CV83" s="5610"/>
      <c r="CW83" s="5611"/>
      <c r="CX83" s="5612"/>
      <c r="CY83" s="5613"/>
      <c r="CZ83" s="5614"/>
      <c r="DA83" s="5615"/>
      <c r="DB83" s="5616"/>
      <c r="DC83" s="5617"/>
      <c r="DD83" s="5618"/>
      <c r="DE83" s="5619"/>
      <c r="DF83" s="5620"/>
      <c r="DG83" s="5621"/>
      <c r="DH83" s="5622"/>
      <c r="DI83" s="5623"/>
      <c r="DJ83" s="5624"/>
      <c r="DK83" s="5625"/>
      <c r="DL83" s="5626"/>
      <c r="DM83" s="5627"/>
      <c r="DN83" s="5628"/>
      <c r="DO83" s="5629"/>
      <c r="DP83" s="5630"/>
      <c r="DQ83" s="5631"/>
      <c r="DR83" s="5632"/>
      <c r="DS83" s="5633"/>
      <c r="DT83" s="5634"/>
      <c r="DU83" s="5635"/>
      <c r="DV83" s="5636"/>
      <c r="DW83" s="5637"/>
      <c r="DX83" s="5638"/>
      <c r="DY83" s="5639"/>
      <c r="DZ83" s="5640"/>
      <c r="EA83" s="5641"/>
      <c r="EB83" s="5642"/>
      <c r="EC83" s="5643"/>
      <c r="ED83" s="4247"/>
      <c r="EE83" s="4378"/>
      <c r="EF83" s="4378" t="str">
        <f>IF(T83="","",T83)</f>
        <v>Добавить наименование признака дифференциации</v>
      </c>
      <c r="EG83" s="4378"/>
      <c r="EH83" s="4378"/>
      <c r="EI83" s="3959">
        <v>0</v>
      </c>
    </row>
    <row s="5644" customFormat="1" customHeight="1" ht="14.25">
      <c r="A84" s="5166"/>
      <c r="B84" s="5166"/>
      <c r="C84" s="5166"/>
      <c r="D84" s="5166"/>
      <c r="E84" s="4366"/>
      <c r="F84" s="4680" t="s">
        <v>105</v>
      </c>
      <c r="G84" s="5166"/>
      <c r="H84" s="5166"/>
      <c r="I84" s="5166"/>
      <c r="J84" s="5166"/>
      <c r="K84" s="5166"/>
      <c r="L84" s="5167"/>
      <c r="M84" s="5168"/>
      <c r="N84" s="5168"/>
      <c r="O84" s="4247"/>
      <c r="P84" s="5169"/>
      <c r="Q84" s="5170"/>
      <c r="R84" s="5169"/>
      <c r="S84" s="5171"/>
      <c r="T84" s="5172" t="s">
        <v>315</v>
      </c>
      <c r="U84" s="4238"/>
      <c r="V84" s="4238"/>
      <c r="W84" s="4238"/>
      <c r="X84" s="4238"/>
      <c r="Y84" s="4238"/>
      <c r="Z84" s="4238"/>
      <c r="AA84" s="4238"/>
      <c r="AB84" s="4238"/>
      <c r="AC84" s="4238"/>
      <c r="AD84" s="4238"/>
      <c r="AE84" s="4238"/>
      <c r="AF84" s="4238"/>
      <c r="AG84" s="4238"/>
      <c r="AH84" s="4238"/>
      <c r="AI84" s="4238"/>
      <c r="AJ84" s="4238"/>
      <c r="AK84" s="4238"/>
      <c r="AL84" s="4238"/>
      <c r="AM84" s="4238"/>
      <c r="AN84" s="4238"/>
      <c r="AO84" s="4238"/>
      <c r="AP84" s="4238"/>
      <c r="AQ84" s="4238"/>
      <c r="AR84" s="4238"/>
      <c r="AS84" s="4238"/>
      <c r="AT84" s="4238"/>
      <c r="AU84" s="4238"/>
      <c r="AV84" s="4238"/>
      <c r="AW84" s="4238"/>
      <c r="AX84" s="4238"/>
      <c r="AY84" s="4238"/>
      <c r="AZ84" s="4238"/>
      <c r="BA84" s="4238"/>
      <c r="BB84" s="4238"/>
      <c r="BC84" s="4238"/>
      <c r="BD84" s="4238"/>
      <c r="BE84" s="4238"/>
      <c r="BF84" s="4238"/>
      <c r="BG84" s="4238"/>
      <c r="BH84" s="4238"/>
      <c r="BI84" s="4238"/>
      <c r="BJ84" s="4238"/>
      <c r="BK84" s="4238"/>
      <c r="BL84" s="4238"/>
      <c r="BM84" s="4238"/>
      <c r="BN84" s="4238"/>
      <c r="BO84" s="4238"/>
      <c r="BP84" s="4238"/>
      <c r="BQ84" s="4238"/>
      <c r="BR84" s="4238"/>
      <c r="BS84" s="4238"/>
      <c r="BT84" s="4238"/>
      <c r="BU84" s="4238"/>
      <c r="BV84" s="4238"/>
      <c r="BW84" s="4238"/>
      <c r="BX84" s="4238"/>
      <c r="BY84" s="4238"/>
      <c r="BZ84" s="4238"/>
      <c r="CA84" s="4238"/>
      <c r="CB84" s="4238"/>
      <c r="CC84" s="4238"/>
      <c r="CD84" s="4238"/>
      <c r="CE84" s="4238"/>
      <c r="CF84" s="4238"/>
      <c r="CG84" s="4238"/>
      <c r="CH84" s="4238"/>
      <c r="CI84" s="4238"/>
      <c r="CJ84" s="4238"/>
      <c r="CK84" s="4238"/>
      <c r="CL84" s="4238"/>
      <c r="CM84" s="4238"/>
      <c r="CN84" s="4238"/>
      <c r="CO84" s="4238"/>
      <c r="CP84" s="4238"/>
      <c r="CQ84" s="4238"/>
      <c r="CR84" s="4238"/>
      <c r="CS84" s="4238"/>
      <c r="CT84" s="4238"/>
      <c r="CU84" s="4238"/>
      <c r="CV84" s="4238"/>
      <c r="CW84" s="4238"/>
      <c r="CX84" s="4238"/>
      <c r="CY84" s="4238"/>
      <c r="CZ84" s="4238"/>
      <c r="DA84" s="4238"/>
      <c r="DB84" s="4238"/>
      <c r="DC84" s="4238"/>
      <c r="DD84" s="4238"/>
      <c r="DE84" s="4238"/>
      <c r="DF84" s="4238"/>
      <c r="DG84" s="4238"/>
      <c r="DH84" s="4238"/>
      <c r="DI84" s="4238"/>
      <c r="DJ84" s="4238"/>
      <c r="DK84" s="4238"/>
      <c r="DL84" s="4238"/>
      <c r="DM84" s="4238"/>
      <c r="DN84" s="4238"/>
      <c r="DO84" s="4238"/>
      <c r="DP84" s="4238"/>
      <c r="DQ84" s="4238"/>
      <c r="DR84" s="4238"/>
      <c r="DS84" s="4238"/>
      <c r="DT84" s="4238"/>
      <c r="DU84" s="4238"/>
      <c r="DV84" s="4238"/>
      <c r="DW84" s="4238"/>
      <c r="DX84" s="4238"/>
      <c r="DY84" s="4238"/>
      <c r="DZ84" s="4238"/>
      <c r="EA84" s="4238"/>
      <c r="EB84" s="4238"/>
      <c r="EC84" s="4238"/>
      <c r="ED84" s="4247"/>
      <c r="EE84" s="4378"/>
      <c r="EF84" s="4378" t="str">
        <f>IF(T84="","",T84)</f>
        <v>Добавить централизованную систему для дифференциации</v>
      </c>
      <c r="EG84" s="4378"/>
      <c r="EH84" s="4378"/>
      <c r="EI84" s="4247">
        <v>0</v>
      </c>
    </row>
    <row s="5645" customFormat="1" customHeight="1" ht="23.25">
      <c r="A85" s="4365"/>
      <c r="B85" s="4365" t="s">
        <v>325</v>
      </c>
      <c r="C85" s="4365"/>
      <c r="D85" s="4365"/>
      <c r="E85" s="4366"/>
      <c r="F85" s="4680" t="s">
        <v>93</v>
      </c>
      <c r="G85" s="4365"/>
      <c r="H85" s="4365"/>
      <c r="I85" s="4365"/>
      <c r="J85" s="4365"/>
      <c r="K85" s="4365"/>
      <c r="L85" s="4369"/>
      <c r="M85" s="4681"/>
      <c r="N85" s="4681"/>
      <c r="O85" s="4681"/>
      <c r="P85" s="4682"/>
      <c r="Q85" s="4683"/>
      <c r="R85" s="4684"/>
      <c r="S85" s="4374" t="str">
        <f>INDEX(PT_DIFFERENTIATION_NUM_TER,MATCH(B85,PT_DIFFERENTIATION_TER_ID,0))</f>
        <v>1.4</v>
      </c>
      <c r="T85" s="4685" t="s">
        <v>513</v>
      </c>
      <c r="U85" s="4376"/>
      <c r="V85" s="3960"/>
      <c r="W85" s="3961"/>
      <c r="X85" s="3961"/>
      <c r="Y85" s="3961"/>
      <c r="Z85" s="3961"/>
      <c r="AA85" s="3961"/>
      <c r="AB85" s="3961"/>
      <c r="AC85" s="3961"/>
      <c r="AD85" s="3961"/>
      <c r="AE85" s="3961"/>
      <c r="AF85" s="3962"/>
      <c r="AG85" s="3960" t="str">
        <f>INDEX(PT_DIFFERENTIATION_TER,MATCH(B85,PT_DIFFERENTIATION_TER_ID,0))</f>
        <v>Территория 3</v>
      </c>
      <c r="AH85" s="3961"/>
      <c r="AI85" s="3961"/>
      <c r="AJ85" s="3961"/>
      <c r="AK85" s="3961"/>
      <c r="AL85" s="3961"/>
      <c r="AM85" s="3961"/>
      <c r="AN85" s="3961"/>
      <c r="AO85" s="3961"/>
      <c r="AP85" s="3961"/>
      <c r="AQ85" s="3961"/>
      <c r="AR85" s="3960"/>
      <c r="AS85" s="3961"/>
      <c r="AT85" s="3961"/>
      <c r="AU85" s="3961"/>
      <c r="AV85" s="3961"/>
      <c r="AW85" s="3961"/>
      <c r="AX85" s="3961"/>
      <c r="AY85" s="3961"/>
      <c r="AZ85" s="3961"/>
      <c r="BA85" s="3961"/>
      <c r="BB85" s="3962"/>
      <c r="BC85" s="3960"/>
      <c r="BD85" s="3961"/>
      <c r="BE85" s="3961"/>
      <c r="BF85" s="3961"/>
      <c r="BG85" s="3961"/>
      <c r="BH85" s="3961"/>
      <c r="BI85" s="3961"/>
      <c r="BJ85" s="3961"/>
      <c r="BK85" s="3961"/>
      <c r="BL85" s="3961"/>
      <c r="BM85" s="3962"/>
      <c r="BN85" s="3960"/>
      <c r="BO85" s="3961"/>
      <c r="BP85" s="3961"/>
      <c r="BQ85" s="3961"/>
      <c r="BR85" s="3961"/>
      <c r="BS85" s="3961"/>
      <c r="BT85" s="3961"/>
      <c r="BU85" s="3961"/>
      <c r="BV85" s="3961"/>
      <c r="BW85" s="3961"/>
      <c r="BX85" s="3962"/>
      <c r="BY85" s="3960"/>
      <c r="BZ85" s="3961"/>
      <c r="CA85" s="3961"/>
      <c r="CB85" s="3961"/>
      <c r="CC85" s="3961"/>
      <c r="CD85" s="3961"/>
      <c r="CE85" s="3961"/>
      <c r="CF85" s="3961"/>
      <c r="CG85" s="3961"/>
      <c r="CH85" s="3961"/>
      <c r="CI85" s="3962"/>
      <c r="CJ85" s="3960"/>
      <c r="CK85" s="3961"/>
      <c r="CL85" s="3961"/>
      <c r="CM85" s="3961"/>
      <c r="CN85" s="3961"/>
      <c r="CO85" s="3961"/>
      <c r="CP85" s="3961"/>
      <c r="CQ85" s="3961"/>
      <c r="CR85" s="3961"/>
      <c r="CS85" s="3961"/>
      <c r="CT85" s="3962"/>
      <c r="CU85" s="3960"/>
      <c r="CV85" s="3961"/>
      <c r="CW85" s="3961"/>
      <c r="CX85" s="3961"/>
      <c r="CY85" s="3961"/>
      <c r="CZ85" s="3961"/>
      <c r="DA85" s="3961"/>
      <c r="DB85" s="3961"/>
      <c r="DC85" s="3961"/>
      <c r="DD85" s="3961"/>
      <c r="DE85" s="3962"/>
      <c r="DF85" s="3960"/>
      <c r="DG85" s="3961"/>
      <c r="DH85" s="3961"/>
      <c r="DI85" s="3961"/>
      <c r="DJ85" s="3961"/>
      <c r="DK85" s="3961"/>
      <c r="DL85" s="3961"/>
      <c r="DM85" s="3961"/>
      <c r="DN85" s="3961"/>
      <c r="DO85" s="3961"/>
      <c r="DP85" s="3962"/>
      <c r="DQ85" s="3960"/>
      <c r="DR85" s="3961"/>
      <c r="DS85" s="3961"/>
      <c r="DT85" s="3961"/>
      <c r="DU85" s="3961"/>
      <c r="DV85" s="3961"/>
      <c r="DW85" s="3961"/>
      <c r="DX85" s="3961"/>
      <c r="DY85" s="3961"/>
      <c r="DZ85" s="3961"/>
      <c r="EA85" s="3962"/>
      <c r="EB85" s="3962"/>
      <c r="EC85" s="4502" t="s">
        <v>514</v>
      </c>
      <c r="ED85" s="4247"/>
      <c r="EE85" s="4378"/>
      <c r="EF85" s="4378" t="str">
        <f>IF(T85="","",T85)</f>
        <v>Территория действия тарифа</v>
      </c>
      <c r="EG85" s="4378"/>
      <c r="EH85" s="4378"/>
      <c r="EI85" s="3959">
        <v>0</v>
      </c>
    </row>
    <row s="5646" customFormat="1" customHeight="1" ht="23.25">
      <c r="A86" s="4365"/>
      <c r="B86" s="4365"/>
      <c r="C86" s="4365" t="s">
        <v>326</v>
      </c>
      <c r="D86" s="4365"/>
      <c r="E86" s="4366"/>
      <c r="F86" s="4366" t="s">
        <v>92</v>
      </c>
      <c r="G86" s="4680">
        <v>1</v>
      </c>
      <c r="H86" s="4365"/>
      <c r="I86" s="4365"/>
      <c r="J86" s="4365"/>
      <c r="K86" s="4365"/>
      <c r="L86" s="4369"/>
      <c r="M86" s="4681"/>
      <c r="N86" s="4681"/>
      <c r="O86" s="4681"/>
      <c r="P86" s="4687"/>
      <c r="Q86" s="4683"/>
      <c r="R86" s="4684"/>
      <c r="S86" s="4374" t="str">
        <f>INDEX(PT_DIFFERENTIATION_NUM_CS,MATCH(C86,PT_DIFFERENTIATION_CS_ID,0))</f>
        <v>1.4.1</v>
      </c>
      <c r="T86" s="4688" t="s">
        <v>643</v>
      </c>
      <c r="U86" s="4376"/>
      <c r="V86" s="3960"/>
      <c r="W86" s="3961"/>
      <c r="X86" s="3961"/>
      <c r="Y86" s="3961"/>
      <c r="Z86" s="3961"/>
      <c r="AA86" s="3961"/>
      <c r="AB86" s="3961"/>
      <c r="AC86" s="3961"/>
      <c r="AD86" s="3961"/>
      <c r="AE86" s="3961"/>
      <c r="AF86" s="3962"/>
      <c r="AG86" s="3960" t="str">
        <f>INDEX(PT_DIFFERENTIATION_CS,MATCH(C86,PT_DIFFERENTIATION_CS_ID,0))</f>
        <v>Кировское ГП</v>
      </c>
      <c r="AH86" s="3961"/>
      <c r="AI86" s="3961"/>
      <c r="AJ86" s="3961"/>
      <c r="AK86" s="3961"/>
      <c r="AL86" s="3961"/>
      <c r="AM86" s="3961"/>
      <c r="AN86" s="3961"/>
      <c r="AO86" s="3961"/>
      <c r="AP86" s="3961"/>
      <c r="AQ86" s="3961"/>
      <c r="AR86" s="3960"/>
      <c r="AS86" s="3961"/>
      <c r="AT86" s="3961"/>
      <c r="AU86" s="3961"/>
      <c r="AV86" s="3961"/>
      <c r="AW86" s="3961"/>
      <c r="AX86" s="3961"/>
      <c r="AY86" s="3961"/>
      <c r="AZ86" s="3961"/>
      <c r="BA86" s="3961"/>
      <c r="BB86" s="3962"/>
      <c r="BC86" s="3960"/>
      <c r="BD86" s="3961"/>
      <c r="BE86" s="3961"/>
      <c r="BF86" s="3961"/>
      <c r="BG86" s="3961"/>
      <c r="BH86" s="3961"/>
      <c r="BI86" s="3961"/>
      <c r="BJ86" s="3961"/>
      <c r="BK86" s="3961"/>
      <c r="BL86" s="3961"/>
      <c r="BM86" s="3962"/>
      <c r="BN86" s="3960"/>
      <c r="BO86" s="3961"/>
      <c r="BP86" s="3961"/>
      <c r="BQ86" s="3961"/>
      <c r="BR86" s="3961"/>
      <c r="BS86" s="3961"/>
      <c r="BT86" s="3961"/>
      <c r="BU86" s="3961"/>
      <c r="BV86" s="3961"/>
      <c r="BW86" s="3961"/>
      <c r="BX86" s="3962"/>
      <c r="BY86" s="3960"/>
      <c r="BZ86" s="3961"/>
      <c r="CA86" s="3961"/>
      <c r="CB86" s="3961"/>
      <c r="CC86" s="3961"/>
      <c r="CD86" s="3961"/>
      <c r="CE86" s="3961"/>
      <c r="CF86" s="3961"/>
      <c r="CG86" s="3961"/>
      <c r="CH86" s="3961"/>
      <c r="CI86" s="3962"/>
      <c r="CJ86" s="3960"/>
      <c r="CK86" s="3961"/>
      <c r="CL86" s="3961"/>
      <c r="CM86" s="3961"/>
      <c r="CN86" s="3961"/>
      <c r="CO86" s="3961"/>
      <c r="CP86" s="3961"/>
      <c r="CQ86" s="3961"/>
      <c r="CR86" s="3961"/>
      <c r="CS86" s="3961"/>
      <c r="CT86" s="3962"/>
      <c r="CU86" s="3960"/>
      <c r="CV86" s="3961"/>
      <c r="CW86" s="3961"/>
      <c r="CX86" s="3961"/>
      <c r="CY86" s="3961"/>
      <c r="CZ86" s="3961"/>
      <c r="DA86" s="3961"/>
      <c r="DB86" s="3961"/>
      <c r="DC86" s="3961"/>
      <c r="DD86" s="3961"/>
      <c r="DE86" s="3962"/>
      <c r="DF86" s="3960"/>
      <c r="DG86" s="3961"/>
      <c r="DH86" s="3961"/>
      <c r="DI86" s="3961"/>
      <c r="DJ86" s="3961"/>
      <c r="DK86" s="3961"/>
      <c r="DL86" s="3961"/>
      <c r="DM86" s="3961"/>
      <c r="DN86" s="3961"/>
      <c r="DO86" s="3961"/>
      <c r="DP86" s="3962"/>
      <c r="DQ86" s="3960"/>
      <c r="DR86" s="3961"/>
      <c r="DS86" s="3961"/>
      <c r="DT86" s="3961"/>
      <c r="DU86" s="3961"/>
      <c r="DV86" s="3961"/>
      <c r="DW86" s="3961"/>
      <c r="DX86" s="3961"/>
      <c r="DY86" s="3961"/>
      <c r="DZ86" s="3961"/>
      <c r="EA86" s="3962"/>
      <c r="EB86" s="3962"/>
      <c r="EC86" s="4502" t="s">
        <v>644</v>
      </c>
      <c r="ED86" s="4247"/>
      <c r="EE86" s="4378"/>
      <c r="EF86" s="4378" t="str">
        <f>IF(T86="","",T86)</f>
        <v>Наименование централизованной системы горячего водоснабжения</v>
      </c>
      <c r="EG86" s="4378"/>
      <c r="EH86" s="4378"/>
      <c r="EI86" s="3959">
        <v>0</v>
      </c>
    </row>
    <row s="5647" customFormat="1" customHeight="1" ht="23.25">
      <c r="A87" s="4365"/>
      <c r="B87" s="4365"/>
      <c r="C87" s="4365"/>
      <c r="D87" s="4365"/>
      <c r="E87" s="4366"/>
      <c r="F87" s="4366" t="s">
        <v>92</v>
      </c>
      <c r="G87" s="4366"/>
      <c r="H87" s="4366"/>
      <c r="I87" s="4368" t="str">
        <f>S86&amp;".1"</f>
        <v>1.4.1.1</v>
      </c>
      <c r="J87" s="4365"/>
      <c r="K87" s="4365"/>
      <c r="L87" s="4369"/>
      <c r="M87" s="4370"/>
      <c r="N87" s="4370"/>
      <c r="O87" s="4370"/>
      <c r="P87" s="4371">
        <v>1</v>
      </c>
      <c r="Q87" s="4371"/>
      <c r="R87" s="4387"/>
      <c r="S87" s="4374" t="str">
        <f>$I87</f>
        <v>1.4.1.1</v>
      </c>
      <c r="T87" s="4690" t="s">
        <v>596</v>
      </c>
      <c r="U87" s="4376"/>
      <c r="V87" s="3963"/>
      <c r="W87" s="3964"/>
      <c r="X87" s="3964"/>
      <c r="Y87" s="3964"/>
      <c r="Z87" s="3964"/>
      <c r="AA87" s="3964"/>
      <c r="AB87" s="3964"/>
      <c r="AC87" s="3964"/>
      <c r="AD87" s="3964"/>
      <c r="AE87" s="3964"/>
      <c r="AF87" s="3965"/>
      <c r="AG87" s="4691"/>
      <c r="AH87" s="4692"/>
      <c r="AI87" s="4692"/>
      <c r="AJ87" s="4692"/>
      <c r="AK87" s="4692"/>
      <c r="AL87" s="4692"/>
      <c r="AM87" s="4692"/>
      <c r="AN87" s="4692"/>
      <c r="AO87" s="4692"/>
      <c r="AP87" s="4692"/>
      <c r="AQ87" s="4692"/>
      <c r="AR87" s="3963"/>
      <c r="AS87" s="3964"/>
      <c r="AT87" s="3964"/>
      <c r="AU87" s="3964"/>
      <c r="AV87" s="3964"/>
      <c r="AW87" s="3964"/>
      <c r="AX87" s="3964"/>
      <c r="AY87" s="3964"/>
      <c r="AZ87" s="3964"/>
      <c r="BA87" s="3964"/>
      <c r="BB87" s="3965"/>
      <c r="BC87" s="3963"/>
      <c r="BD87" s="3964"/>
      <c r="BE87" s="3964"/>
      <c r="BF87" s="3964"/>
      <c r="BG87" s="3964"/>
      <c r="BH87" s="3964"/>
      <c r="BI87" s="3964"/>
      <c r="BJ87" s="3964"/>
      <c r="BK87" s="3964"/>
      <c r="BL87" s="3964"/>
      <c r="BM87" s="3965"/>
      <c r="BN87" s="3963"/>
      <c r="BO87" s="3964"/>
      <c r="BP87" s="3964"/>
      <c r="BQ87" s="3964"/>
      <c r="BR87" s="3964"/>
      <c r="BS87" s="3964"/>
      <c r="BT87" s="3964"/>
      <c r="BU87" s="3964"/>
      <c r="BV87" s="3964"/>
      <c r="BW87" s="3964"/>
      <c r="BX87" s="3965"/>
      <c r="BY87" s="3963"/>
      <c r="BZ87" s="3964"/>
      <c r="CA87" s="3964"/>
      <c r="CB87" s="3964"/>
      <c r="CC87" s="3964"/>
      <c r="CD87" s="3964"/>
      <c r="CE87" s="3964"/>
      <c r="CF87" s="3964"/>
      <c r="CG87" s="3964"/>
      <c r="CH87" s="3964"/>
      <c r="CI87" s="3965"/>
      <c r="CJ87" s="3963"/>
      <c r="CK87" s="3964"/>
      <c r="CL87" s="3964"/>
      <c r="CM87" s="3964"/>
      <c r="CN87" s="3964"/>
      <c r="CO87" s="3964"/>
      <c r="CP87" s="3964"/>
      <c r="CQ87" s="3964"/>
      <c r="CR87" s="3964"/>
      <c r="CS87" s="3964"/>
      <c r="CT87" s="3965"/>
      <c r="CU87" s="3963"/>
      <c r="CV87" s="3964"/>
      <c r="CW87" s="3964"/>
      <c r="CX87" s="3964"/>
      <c r="CY87" s="3964"/>
      <c r="CZ87" s="3964"/>
      <c r="DA87" s="3964"/>
      <c r="DB87" s="3964"/>
      <c r="DC87" s="3964"/>
      <c r="DD87" s="3964"/>
      <c r="DE87" s="3965"/>
      <c r="DF87" s="3963"/>
      <c r="DG87" s="3964"/>
      <c r="DH87" s="3964"/>
      <c r="DI87" s="3964"/>
      <c r="DJ87" s="3964"/>
      <c r="DK87" s="3964"/>
      <c r="DL87" s="3964"/>
      <c r="DM87" s="3964"/>
      <c r="DN87" s="3964"/>
      <c r="DO87" s="3964"/>
      <c r="DP87" s="3965"/>
      <c r="DQ87" s="3963"/>
      <c r="DR87" s="3964"/>
      <c r="DS87" s="3964"/>
      <c r="DT87" s="3964"/>
      <c r="DU87" s="3964"/>
      <c r="DV87" s="3964"/>
      <c r="DW87" s="3964"/>
      <c r="DX87" s="3964"/>
      <c r="DY87" s="3964"/>
      <c r="DZ87" s="3964"/>
      <c r="EA87" s="3965"/>
      <c r="EB87" s="4693"/>
      <c r="EC87" s="4502" t="s">
        <v>597</v>
      </c>
      <c r="ED87" s="4247"/>
      <c r="EE87" s="4378"/>
      <c r="EF87" s="4378" t="str">
        <f>IF(T87="","",T87)</f>
        <v>Наименование признака дифференциации</v>
      </c>
      <c r="EG87" s="4378"/>
      <c r="EH87" s="4378"/>
      <c r="EI87" s="3959">
        <v>0</v>
      </c>
    </row>
    <row s="5648" customFormat="1" customHeight="1" ht="23.25">
      <c r="A88" s="4365"/>
      <c r="B88" s="4365"/>
      <c r="C88" s="4365"/>
      <c r="D88" s="4365"/>
      <c r="E88" s="4366"/>
      <c r="F88" s="4366" t="s">
        <v>92</v>
      </c>
      <c r="G88" s="4366"/>
      <c r="H88" s="4366"/>
      <c r="I88" s="4367"/>
      <c r="J88" s="4368" t="str">
        <f>I87&amp;".1"</f>
        <v>1.4.1.1.1</v>
      </c>
      <c r="K88" s="4365"/>
      <c r="L88" s="4369" t="s">
        <v>522</v>
      </c>
      <c r="M88" s="4370"/>
      <c r="N88" s="4370"/>
      <c r="O88" s="4370"/>
      <c r="P88" s="4371"/>
      <c r="Q88" s="4371">
        <v>1</v>
      </c>
      <c r="R88" s="4373"/>
      <c r="S88" s="4374" t="str">
        <f>$J88</f>
        <v>1.4.1.1.1</v>
      </c>
      <c r="T88" s="4375" t="s">
        <v>523</v>
      </c>
      <c r="U88" s="4376"/>
      <c r="V88" s="3966"/>
      <c r="W88" s="3967"/>
      <c r="X88" s="3967"/>
      <c r="Y88" s="3967"/>
      <c r="Z88" s="3967"/>
      <c r="AA88" s="3967"/>
      <c r="AB88" s="3967"/>
      <c r="AC88" s="3967"/>
      <c r="AD88" s="3967"/>
      <c r="AE88" s="3967"/>
      <c r="AF88" s="3968"/>
      <c r="AG88" s="3966" t="s">
        <v>656</v>
      </c>
      <c r="AH88" s="3967"/>
      <c r="AI88" s="3967"/>
      <c r="AJ88" s="3967"/>
      <c r="AK88" s="3967"/>
      <c r="AL88" s="3967"/>
      <c r="AM88" s="3967"/>
      <c r="AN88" s="3967"/>
      <c r="AO88" s="3967"/>
      <c r="AP88" s="3967"/>
      <c r="AQ88" s="3967"/>
      <c r="AR88" s="3966"/>
      <c r="AS88" s="3967"/>
      <c r="AT88" s="3967"/>
      <c r="AU88" s="3967"/>
      <c r="AV88" s="3967"/>
      <c r="AW88" s="3967"/>
      <c r="AX88" s="3967"/>
      <c r="AY88" s="3967"/>
      <c r="AZ88" s="3967"/>
      <c r="BA88" s="3967"/>
      <c r="BB88" s="3968"/>
      <c r="BC88" s="3966"/>
      <c r="BD88" s="3967"/>
      <c r="BE88" s="3967"/>
      <c r="BF88" s="3967"/>
      <c r="BG88" s="3967"/>
      <c r="BH88" s="3967"/>
      <c r="BI88" s="3967"/>
      <c r="BJ88" s="3967"/>
      <c r="BK88" s="3967"/>
      <c r="BL88" s="3967"/>
      <c r="BM88" s="3968"/>
      <c r="BN88" s="3966"/>
      <c r="BO88" s="3967"/>
      <c r="BP88" s="3967"/>
      <c r="BQ88" s="3967"/>
      <c r="BR88" s="3967"/>
      <c r="BS88" s="3967"/>
      <c r="BT88" s="3967"/>
      <c r="BU88" s="3967"/>
      <c r="BV88" s="3967"/>
      <c r="BW88" s="3967"/>
      <c r="BX88" s="3968"/>
      <c r="BY88" s="3966"/>
      <c r="BZ88" s="3967"/>
      <c r="CA88" s="3967"/>
      <c r="CB88" s="3967"/>
      <c r="CC88" s="3967"/>
      <c r="CD88" s="3967"/>
      <c r="CE88" s="3967"/>
      <c r="CF88" s="3967"/>
      <c r="CG88" s="3967"/>
      <c r="CH88" s="3967"/>
      <c r="CI88" s="3968"/>
      <c r="CJ88" s="3966"/>
      <c r="CK88" s="3967"/>
      <c r="CL88" s="3967"/>
      <c r="CM88" s="3967"/>
      <c r="CN88" s="3967"/>
      <c r="CO88" s="3967"/>
      <c r="CP88" s="3967"/>
      <c r="CQ88" s="3967"/>
      <c r="CR88" s="3967"/>
      <c r="CS88" s="3967"/>
      <c r="CT88" s="3968"/>
      <c r="CU88" s="3966"/>
      <c r="CV88" s="3967"/>
      <c r="CW88" s="3967"/>
      <c r="CX88" s="3967"/>
      <c r="CY88" s="3967"/>
      <c r="CZ88" s="3967"/>
      <c r="DA88" s="3967"/>
      <c r="DB88" s="3967"/>
      <c r="DC88" s="3967"/>
      <c r="DD88" s="3967"/>
      <c r="DE88" s="3968"/>
      <c r="DF88" s="3966"/>
      <c r="DG88" s="3967"/>
      <c r="DH88" s="3967"/>
      <c r="DI88" s="3967"/>
      <c r="DJ88" s="3967"/>
      <c r="DK88" s="3967"/>
      <c r="DL88" s="3967"/>
      <c r="DM88" s="3967"/>
      <c r="DN88" s="3967"/>
      <c r="DO88" s="3967"/>
      <c r="DP88" s="3968"/>
      <c r="DQ88" s="3966"/>
      <c r="DR88" s="3967"/>
      <c r="DS88" s="3967"/>
      <c r="DT88" s="3967"/>
      <c r="DU88" s="3967"/>
      <c r="DV88" s="3967"/>
      <c r="DW88" s="3967"/>
      <c r="DX88" s="3967"/>
      <c r="DY88" s="3967"/>
      <c r="DZ88" s="3967"/>
      <c r="EA88" s="3968"/>
      <c r="EB88" s="3968"/>
      <c r="EC88" s="4377" t="s">
        <v>598</v>
      </c>
      <c r="ED88" s="4247"/>
      <c r="EE88" s="4378"/>
      <c r="EF88" s="4378" t="str">
        <f>IF(T88="","",T88)</f>
        <v>Группа потребителей</v>
      </c>
      <c r="EG88" s="4378"/>
      <c r="EH88" s="4378"/>
      <c r="EI88" s="3959">
        <v>0</v>
      </c>
    </row>
    <row s="5649" customFormat="1" customHeight="1" ht="23.25">
      <c r="A89" s="4365"/>
      <c r="B89" s="4365"/>
      <c r="C89" s="4365"/>
      <c r="D89" s="4365"/>
      <c r="E89" s="4366"/>
      <c r="F89" s="4366" t="s">
        <v>92</v>
      </c>
      <c r="G89" s="4366"/>
      <c r="H89" s="4366"/>
      <c r="I89" s="4367"/>
      <c r="J89" s="4367"/>
      <c r="K89" s="4368" t="str">
        <f>J88&amp;".1"</f>
        <v>1.4.1.1.1.1</v>
      </c>
      <c r="L89" s="4369"/>
      <c r="M89" s="4370"/>
      <c r="N89" s="4370"/>
      <c r="O89" s="4370"/>
      <c r="P89" s="4371"/>
      <c r="Q89" s="4371"/>
      <c r="R89" s="4373">
        <v>1</v>
      </c>
      <c r="S89" s="4374" t="str">
        <f>$K89</f>
        <v>1.4.1.1.1.1</v>
      </c>
      <c r="T89" s="4380" t="s">
        <v>657</v>
      </c>
      <c r="U89" s="4376"/>
      <c r="V89" s="3969"/>
      <c r="W89" s="3969"/>
      <c r="X89" s="3969"/>
      <c r="Y89" s="3969"/>
      <c r="Z89" s="3969"/>
      <c r="AA89" s="3969"/>
      <c r="AB89" s="3969"/>
      <c r="AC89" s="3970"/>
      <c r="AD89" s="3971" t="s">
        <v>63</v>
      </c>
      <c r="AE89" s="3970"/>
      <c r="AF89" s="3971" t="s">
        <v>63</v>
      </c>
      <c r="AG89" s="3969">
        <v>372.11</v>
      </c>
      <c r="AH89" s="3969"/>
      <c r="AI89" s="3969"/>
      <c r="AJ89" s="3969"/>
      <c r="AK89" s="3969"/>
      <c r="AL89" s="3969"/>
      <c r="AM89" s="3969"/>
      <c r="AN89" s="3970">
        <v>45292</v>
      </c>
      <c r="AO89" s="3971" t="s">
        <v>63</v>
      </c>
      <c r="AP89" s="4274">
        <v>45473</v>
      </c>
      <c r="AQ89" s="3971" t="s">
        <v>63</v>
      </c>
      <c r="AR89" s="3969">
        <v>421.92</v>
      </c>
      <c r="AS89" s="3969"/>
      <c r="AT89" s="3969"/>
      <c r="AU89" s="3969"/>
      <c r="AV89" s="3969"/>
      <c r="AW89" s="3969"/>
      <c r="AX89" s="3969"/>
      <c r="AY89" s="3970">
        <v>45474</v>
      </c>
      <c r="AZ89" s="3971" t="s">
        <v>63</v>
      </c>
      <c r="BA89" s="3970">
        <v>45838</v>
      </c>
      <c r="BB89" s="3971" t="s">
        <v>63</v>
      </c>
      <c r="BC89" s="3969">
        <v>502.43</v>
      </c>
      <c r="BD89" s="3969"/>
      <c r="BE89" s="3969"/>
      <c r="BF89" s="3969"/>
      <c r="BG89" s="3969"/>
      <c r="BH89" s="3969"/>
      <c r="BI89" s="3969"/>
      <c r="BJ89" s="3970">
        <v>45839</v>
      </c>
      <c r="BK89" s="3971" t="s">
        <v>63</v>
      </c>
      <c r="BL89" s="3970">
        <v>46022</v>
      </c>
      <c r="BM89" s="3971" t="s">
        <v>63</v>
      </c>
      <c r="BN89" s="3969">
        <v>480.86</v>
      </c>
      <c r="BO89" s="3969"/>
      <c r="BP89" s="3969"/>
      <c r="BQ89" s="3969"/>
      <c r="BR89" s="3969"/>
      <c r="BS89" s="3969"/>
      <c r="BT89" s="3969"/>
      <c r="BU89" s="3970">
        <v>46023</v>
      </c>
      <c r="BV89" s="3971" t="s">
        <v>63</v>
      </c>
      <c r="BW89" s="3970">
        <v>46203</v>
      </c>
      <c r="BX89" s="3971" t="s">
        <v>63</v>
      </c>
      <c r="BY89" s="3969">
        <v>519.96</v>
      </c>
      <c r="BZ89" s="3969"/>
      <c r="CA89" s="3969"/>
      <c r="CB89" s="3969"/>
      <c r="CC89" s="3969"/>
      <c r="CD89" s="3969"/>
      <c r="CE89" s="3969"/>
      <c r="CF89" s="3970">
        <v>46204</v>
      </c>
      <c r="CG89" s="3971" t="s">
        <v>63</v>
      </c>
      <c r="CH89" s="3970">
        <v>46387</v>
      </c>
      <c r="CI89" s="3971" t="s">
        <v>63</v>
      </c>
      <c r="CJ89" s="3969">
        <v>475.37</v>
      </c>
      <c r="CK89" s="3969"/>
      <c r="CL89" s="3969"/>
      <c r="CM89" s="3969"/>
      <c r="CN89" s="3969"/>
      <c r="CO89" s="3969"/>
      <c r="CP89" s="3969"/>
      <c r="CQ89" s="3970">
        <v>46388</v>
      </c>
      <c r="CR89" s="3971" t="s">
        <v>63</v>
      </c>
      <c r="CS89" s="3970">
        <v>46568</v>
      </c>
      <c r="CT89" s="3971" t="s">
        <v>63</v>
      </c>
      <c r="CU89" s="3969">
        <v>532.32</v>
      </c>
      <c r="CV89" s="3969"/>
      <c r="CW89" s="3969"/>
      <c r="CX89" s="3969"/>
      <c r="CY89" s="3969"/>
      <c r="CZ89" s="3969"/>
      <c r="DA89" s="3969"/>
      <c r="DB89" s="3970">
        <v>46569</v>
      </c>
      <c r="DC89" s="3971" t="s">
        <v>63</v>
      </c>
      <c r="DD89" s="3970">
        <v>46752</v>
      </c>
      <c r="DE89" s="3971" t="s">
        <v>63</v>
      </c>
      <c r="DF89" s="3969">
        <v>500.45</v>
      </c>
      <c r="DG89" s="3969"/>
      <c r="DH89" s="3969"/>
      <c r="DI89" s="3969"/>
      <c r="DJ89" s="3969"/>
      <c r="DK89" s="3969"/>
      <c r="DL89" s="3969"/>
      <c r="DM89" s="3970">
        <v>46753</v>
      </c>
      <c r="DN89" s="3971" t="s">
        <v>63</v>
      </c>
      <c r="DO89" s="3970">
        <v>46934</v>
      </c>
      <c r="DP89" s="3971" t="s">
        <v>63</v>
      </c>
      <c r="DQ89" s="3969">
        <v>541.47</v>
      </c>
      <c r="DR89" s="3969"/>
      <c r="DS89" s="3969"/>
      <c r="DT89" s="3969"/>
      <c r="DU89" s="3969"/>
      <c r="DV89" s="3969"/>
      <c r="DW89" s="3969"/>
      <c r="DX89" s="3970">
        <v>46935</v>
      </c>
      <c r="DY89" s="3971" t="s">
        <v>63</v>
      </c>
      <c r="DZ89" s="3970">
        <v>47118</v>
      </c>
      <c r="EA89" s="3971" t="s">
        <v>63</v>
      </c>
      <c r="EB89" s="4381"/>
      <c r="EC89"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89" s="4247">
        <f>STRCHECKDATE(V90:EB90)</f>
      </c>
      <c r="EE89" s="4378"/>
      <c r="EF89" s="4378" t="str">
        <f>IF(T89="","",T89)</f>
        <v>Без учета НДС</v>
      </c>
      <c r="EG89" s="4378"/>
      <c r="EH89" s="4378"/>
      <c r="EI89" s="3959">
        <v>0</v>
      </c>
    </row>
    <row s="5650" customFormat="1" customHeight="1" ht="14.25">
      <c r="A90" s="4365"/>
      <c r="B90" s="4365"/>
      <c r="C90" s="4365"/>
      <c r="D90" s="4365"/>
      <c r="E90" s="4366"/>
      <c r="F90" s="4366" t="s">
        <v>92</v>
      </c>
      <c r="G90" s="4366"/>
      <c r="H90" s="4366"/>
      <c r="I90" s="4367"/>
      <c r="J90" s="4367"/>
      <c r="K90" s="4368"/>
      <c r="L90" s="4369"/>
      <c r="M90" s="4370"/>
      <c r="N90" s="4370"/>
      <c r="O90" s="4370"/>
      <c r="P90" s="4371"/>
      <c r="Q90" s="4371"/>
      <c r="R90" s="4373"/>
      <c r="S90" s="4384"/>
      <c r="T90" s="4376"/>
      <c r="U90" s="4376"/>
      <c r="V90" s="3972"/>
      <c r="W90" s="3972"/>
      <c r="X90" s="3972"/>
      <c r="Y90" s="3972"/>
      <c r="Z90" s="3972"/>
      <c r="AA90" s="3972"/>
      <c r="AB90" s="3972"/>
      <c r="AC90" s="3973"/>
      <c r="AD90" s="3971"/>
      <c r="AE90" s="3973"/>
      <c r="AF90" s="3971"/>
      <c r="AG90" s="3972"/>
      <c r="AH90" s="3972"/>
      <c r="AI90" s="3972"/>
      <c r="AJ90" s="3972"/>
      <c r="AK90" s="3972"/>
      <c r="AL90" s="3972"/>
      <c r="AM90" s="3972"/>
      <c r="AN90" s="3973"/>
      <c r="AO90" s="3971"/>
      <c r="AP90" s="4275"/>
      <c r="AQ90" s="3971"/>
      <c r="AR90" s="3972"/>
      <c r="AS90" s="3972"/>
      <c r="AT90" s="3972"/>
      <c r="AU90" s="3972"/>
      <c r="AV90" s="3972"/>
      <c r="AW90" s="3972"/>
      <c r="AX90" s="3972"/>
      <c r="AY90" s="3973"/>
      <c r="AZ90" s="3971"/>
      <c r="BA90" s="3973"/>
      <c r="BB90" s="3971"/>
      <c r="BC90" s="3972"/>
      <c r="BD90" s="3972"/>
      <c r="BE90" s="3972"/>
      <c r="BF90" s="3972"/>
      <c r="BG90" s="3972"/>
      <c r="BH90" s="3972"/>
      <c r="BI90" s="3972"/>
      <c r="BJ90" s="3973"/>
      <c r="BK90" s="3971"/>
      <c r="BL90" s="3973"/>
      <c r="BM90" s="3971"/>
      <c r="BN90" s="3972"/>
      <c r="BO90" s="3972"/>
      <c r="BP90" s="3972"/>
      <c r="BQ90" s="3972"/>
      <c r="BR90" s="3972"/>
      <c r="BS90" s="3972"/>
      <c r="BT90" s="3972"/>
      <c r="BU90" s="3973"/>
      <c r="BV90" s="3971"/>
      <c r="BW90" s="3973"/>
      <c r="BX90" s="3971"/>
      <c r="BY90" s="3972"/>
      <c r="BZ90" s="3972"/>
      <c r="CA90" s="3972"/>
      <c r="CB90" s="3972"/>
      <c r="CC90" s="3972"/>
      <c r="CD90" s="3972"/>
      <c r="CE90" s="3972"/>
      <c r="CF90" s="3973"/>
      <c r="CG90" s="3971"/>
      <c r="CH90" s="3973"/>
      <c r="CI90" s="3971"/>
      <c r="CJ90" s="3972"/>
      <c r="CK90" s="3972"/>
      <c r="CL90" s="3972"/>
      <c r="CM90" s="3972"/>
      <c r="CN90" s="3972"/>
      <c r="CO90" s="3972"/>
      <c r="CP90" s="3972"/>
      <c r="CQ90" s="3973"/>
      <c r="CR90" s="3971"/>
      <c r="CS90" s="3973"/>
      <c r="CT90" s="3971"/>
      <c r="CU90" s="3972"/>
      <c r="CV90" s="3972"/>
      <c r="CW90" s="3972"/>
      <c r="CX90" s="3972"/>
      <c r="CY90" s="3972"/>
      <c r="CZ90" s="3972"/>
      <c r="DA90" s="3972"/>
      <c r="DB90" s="3973"/>
      <c r="DC90" s="3971"/>
      <c r="DD90" s="3973"/>
      <c r="DE90" s="3971"/>
      <c r="DF90" s="3972"/>
      <c r="DG90" s="3972"/>
      <c r="DH90" s="3972"/>
      <c r="DI90" s="3972"/>
      <c r="DJ90" s="3972"/>
      <c r="DK90" s="3972"/>
      <c r="DL90" s="3972"/>
      <c r="DM90" s="3973"/>
      <c r="DN90" s="3971"/>
      <c r="DO90" s="3973"/>
      <c r="DP90" s="3971"/>
      <c r="DQ90" s="3972"/>
      <c r="DR90" s="3972"/>
      <c r="DS90" s="3972"/>
      <c r="DT90" s="3972"/>
      <c r="DU90" s="3972"/>
      <c r="DV90" s="3972"/>
      <c r="DW90" s="3972"/>
      <c r="DX90" s="3973"/>
      <c r="DY90" s="3971"/>
      <c r="DZ90" s="3973"/>
      <c r="EA90" s="3971"/>
      <c r="EB90" s="4385"/>
      <c r="EC90" s="4382"/>
      <c r="ED90" s="4247"/>
      <c r="EE90" s="4378"/>
      <c r="EF90" s="4378" t="str">
        <f>IF(T90="","",T90)</f>
        <v/>
      </c>
      <c r="EG90" s="4378"/>
      <c r="EH90" s="4378"/>
      <c r="EI90" s="3959">
        <v>0</v>
      </c>
    </row>
    <row s="5651" customFormat="1" customHeight="1" ht="21">
      <c r="A91" s="4365"/>
      <c r="B91" s="4365"/>
      <c r="C91" s="4365"/>
      <c r="D91" s="4365"/>
      <c r="E91" s="4366"/>
      <c r="F91" s="4366" t="s">
        <v>92</v>
      </c>
      <c r="G91" s="4366"/>
      <c r="H91" s="4366"/>
      <c r="I91" s="4367"/>
      <c r="J91" s="4368"/>
      <c r="K91" s="4365"/>
      <c r="L91" s="4369"/>
      <c r="M91" s="4370"/>
      <c r="N91" s="4370"/>
      <c r="O91" s="4370"/>
      <c r="P91" s="4371"/>
      <c r="Q91" s="4371"/>
      <c r="R91" s="4387"/>
      <c r="S91" s="5652"/>
      <c r="T91" s="5653" t="s">
        <v>599</v>
      </c>
      <c r="U91" s="5654"/>
      <c r="V91" s="5655"/>
      <c r="W91" s="5656"/>
      <c r="X91" s="5657"/>
      <c r="Y91" s="5658"/>
      <c r="Z91" s="5659"/>
      <c r="AA91" s="5660"/>
      <c r="AB91" s="5661"/>
      <c r="AC91" s="5662"/>
      <c r="AD91" s="5663"/>
      <c r="AE91" s="5664"/>
      <c r="AF91" s="5665"/>
      <c r="AG91" s="5666"/>
      <c r="AH91" s="5667"/>
      <c r="AI91" s="5668"/>
      <c r="AJ91" s="5669"/>
      <c r="AK91" s="5670"/>
      <c r="AL91" s="5671"/>
      <c r="AM91" s="5672"/>
      <c r="AN91" s="5673"/>
      <c r="AO91" s="5674"/>
      <c r="AP91" s="5675"/>
      <c r="AQ91" s="5676"/>
      <c r="AR91" s="5677"/>
      <c r="AS91" s="5678"/>
      <c r="AT91" s="5679"/>
      <c r="AU91" s="5680"/>
      <c r="AV91" s="5681"/>
      <c r="AW91" s="5682"/>
      <c r="AX91" s="5683"/>
      <c r="AY91" s="5684"/>
      <c r="AZ91" s="5685"/>
      <c r="BA91" s="5686"/>
      <c r="BB91" s="5687"/>
      <c r="BC91" s="5688"/>
      <c r="BD91" s="5689"/>
      <c r="BE91" s="5690"/>
      <c r="BF91" s="5691"/>
      <c r="BG91" s="5692"/>
      <c r="BH91" s="5693"/>
      <c r="BI91" s="5694"/>
      <c r="BJ91" s="5695"/>
      <c r="BK91" s="5696"/>
      <c r="BL91" s="5697"/>
      <c r="BM91" s="5698"/>
      <c r="BN91" s="5699"/>
      <c r="BO91" s="5700"/>
      <c r="BP91" s="5701"/>
      <c r="BQ91" s="5702"/>
      <c r="BR91" s="5703"/>
      <c r="BS91" s="5704"/>
      <c r="BT91" s="5705"/>
      <c r="BU91" s="5706"/>
      <c r="BV91" s="5707"/>
      <c r="BW91" s="5708"/>
      <c r="BX91" s="5709"/>
      <c r="BY91" s="5710"/>
      <c r="BZ91" s="5711"/>
      <c r="CA91" s="5712"/>
      <c r="CB91" s="5713"/>
      <c r="CC91" s="5714"/>
      <c r="CD91" s="5715"/>
      <c r="CE91" s="5716"/>
      <c r="CF91" s="5717"/>
      <c r="CG91" s="5718"/>
      <c r="CH91" s="5719"/>
      <c r="CI91" s="5720"/>
      <c r="CJ91" s="5721"/>
      <c r="CK91" s="5722"/>
      <c r="CL91" s="5723"/>
      <c r="CM91" s="5724"/>
      <c r="CN91" s="5725"/>
      <c r="CO91" s="5726"/>
      <c r="CP91" s="5727"/>
      <c r="CQ91" s="5728"/>
      <c r="CR91" s="5729"/>
      <c r="CS91" s="5730"/>
      <c r="CT91" s="5731"/>
      <c r="CU91" s="5732"/>
      <c r="CV91" s="5733"/>
      <c r="CW91" s="5734"/>
      <c r="CX91" s="5735"/>
      <c r="CY91" s="5736"/>
      <c r="CZ91" s="5737"/>
      <c r="DA91" s="5738"/>
      <c r="DB91" s="5739"/>
      <c r="DC91" s="5740"/>
      <c r="DD91" s="5741"/>
      <c r="DE91" s="5742"/>
      <c r="DF91" s="5743"/>
      <c r="DG91" s="5744"/>
      <c r="DH91" s="5745"/>
      <c r="DI91" s="5746"/>
      <c r="DJ91" s="5747"/>
      <c r="DK91" s="5748"/>
      <c r="DL91" s="5749"/>
      <c r="DM91" s="5750"/>
      <c r="DN91" s="5751"/>
      <c r="DO91" s="5752"/>
      <c r="DP91" s="5753"/>
      <c r="DQ91" s="5754"/>
      <c r="DR91" s="5755"/>
      <c r="DS91" s="5756"/>
      <c r="DT91" s="5757"/>
      <c r="DU91" s="5758"/>
      <c r="DV91" s="5759"/>
      <c r="DW91" s="5760"/>
      <c r="DX91" s="5761"/>
      <c r="DY91" s="5762"/>
      <c r="DZ91" s="5763"/>
      <c r="EA91" s="5764"/>
      <c r="EB91" s="5765"/>
      <c r="EC91" s="4502" t="s">
        <v>600</v>
      </c>
      <c r="ED91" s="4247"/>
      <c r="EE91" s="4378"/>
      <c r="EF91" s="4378" t="str">
        <f>IF(T91="","",T91)</f>
        <v>Добавить значение признака дифференциации</v>
      </c>
      <c r="EG91" s="4378"/>
      <c r="EH91" s="4378"/>
      <c r="EI91" s="3959">
        <v>0</v>
      </c>
    </row>
    <row s="5766" customFormat="1" customHeight="1" ht="23.25">
      <c r="A92" s="4365"/>
      <c r="B92" s="4365"/>
      <c r="C92" s="4365"/>
      <c r="D92" s="4365"/>
      <c r="E92" s="4366"/>
      <c r="F92" s="4366"/>
      <c r="G92" s="4366"/>
      <c r="H92" s="4366"/>
      <c r="I92" s="4367"/>
      <c r="J92" s="4368" t="str">
        <f>I87&amp;".2"</f>
        <v>1.4.1.1.2</v>
      </c>
      <c r="K92" s="4365"/>
      <c r="L92" s="4369" t="s">
        <v>522</v>
      </c>
      <c r="M92" s="4370"/>
      <c r="N92" s="4370"/>
      <c r="O92" s="4370"/>
      <c r="P92" s="4371"/>
      <c r="Q92" s="4372" t="s">
        <v>106</v>
      </c>
      <c r="R92" s="4373"/>
      <c r="S92" s="4374" t="str">
        <f>$J92</f>
        <v>1.4.1.1.2</v>
      </c>
      <c r="T92" s="4375" t="s">
        <v>523</v>
      </c>
      <c r="U92" s="4376"/>
      <c r="V92" s="3966"/>
      <c r="W92" s="3967"/>
      <c r="X92" s="3967"/>
      <c r="Y92" s="3967"/>
      <c r="Z92" s="3967"/>
      <c r="AA92" s="3967"/>
      <c r="AB92" s="3967"/>
      <c r="AC92" s="3967"/>
      <c r="AD92" s="3967"/>
      <c r="AE92" s="3967"/>
      <c r="AF92" s="3968"/>
      <c r="AG92" s="3966" t="s">
        <v>658</v>
      </c>
      <c r="AH92" s="3967"/>
      <c r="AI92" s="3967"/>
      <c r="AJ92" s="3967"/>
      <c r="AK92" s="3967"/>
      <c r="AL92" s="3967"/>
      <c r="AM92" s="3967"/>
      <c r="AN92" s="3967"/>
      <c r="AO92" s="3967"/>
      <c r="AP92" s="3967"/>
      <c r="AQ92" s="3967"/>
      <c r="AR92" s="3966"/>
      <c r="AS92" s="3967"/>
      <c r="AT92" s="3967"/>
      <c r="AU92" s="3967"/>
      <c r="AV92" s="3967"/>
      <c r="AW92" s="3967"/>
      <c r="AX92" s="3967"/>
      <c r="AY92" s="3967"/>
      <c r="AZ92" s="3967"/>
      <c r="BA92" s="3967"/>
      <c r="BB92" s="3968"/>
      <c r="BC92" s="3966"/>
      <c r="BD92" s="3967"/>
      <c r="BE92" s="3967"/>
      <c r="BF92" s="3967"/>
      <c r="BG92" s="3967"/>
      <c r="BH92" s="3967"/>
      <c r="BI92" s="3967"/>
      <c r="BJ92" s="3967"/>
      <c r="BK92" s="3967"/>
      <c r="BL92" s="3967"/>
      <c r="BM92" s="3968"/>
      <c r="BN92" s="3966"/>
      <c r="BO92" s="3967"/>
      <c r="BP92" s="3967"/>
      <c r="BQ92" s="3967"/>
      <c r="BR92" s="3967"/>
      <c r="BS92" s="3967"/>
      <c r="BT92" s="3967"/>
      <c r="BU92" s="3967"/>
      <c r="BV92" s="3967"/>
      <c r="BW92" s="3967"/>
      <c r="BX92" s="3968"/>
      <c r="BY92" s="3966"/>
      <c r="BZ92" s="3967"/>
      <c r="CA92" s="3967"/>
      <c r="CB92" s="3967"/>
      <c r="CC92" s="3967"/>
      <c r="CD92" s="3967"/>
      <c r="CE92" s="3967"/>
      <c r="CF92" s="3967"/>
      <c r="CG92" s="3967"/>
      <c r="CH92" s="3967"/>
      <c r="CI92" s="3968"/>
      <c r="CJ92" s="3966"/>
      <c r="CK92" s="3967"/>
      <c r="CL92" s="3967"/>
      <c r="CM92" s="3967"/>
      <c r="CN92" s="3967"/>
      <c r="CO92" s="3967"/>
      <c r="CP92" s="3967"/>
      <c r="CQ92" s="3967"/>
      <c r="CR92" s="3967"/>
      <c r="CS92" s="3967"/>
      <c r="CT92" s="3968"/>
      <c r="CU92" s="3966"/>
      <c r="CV92" s="3967"/>
      <c r="CW92" s="3967"/>
      <c r="CX92" s="3967"/>
      <c r="CY92" s="3967"/>
      <c r="CZ92" s="3967"/>
      <c r="DA92" s="3967"/>
      <c r="DB92" s="3967"/>
      <c r="DC92" s="3967"/>
      <c r="DD92" s="3967"/>
      <c r="DE92" s="3968"/>
      <c r="DF92" s="3966"/>
      <c r="DG92" s="3967"/>
      <c r="DH92" s="3967"/>
      <c r="DI92" s="3967"/>
      <c r="DJ92" s="3967"/>
      <c r="DK92" s="3967"/>
      <c r="DL92" s="3967"/>
      <c r="DM92" s="3967"/>
      <c r="DN92" s="3967"/>
      <c r="DO92" s="3967"/>
      <c r="DP92" s="3968"/>
      <c r="DQ92" s="3966"/>
      <c r="DR92" s="3967"/>
      <c r="DS92" s="3967"/>
      <c r="DT92" s="3967"/>
      <c r="DU92" s="3967"/>
      <c r="DV92" s="3967"/>
      <c r="DW92" s="3967"/>
      <c r="DX92" s="3967"/>
      <c r="DY92" s="3967"/>
      <c r="DZ92" s="3967"/>
      <c r="EA92" s="3968"/>
      <c r="EB92" s="3968"/>
      <c r="EC92" s="4377" t="s">
        <v>598</v>
      </c>
      <c r="ED92" s="4247"/>
      <c r="EE92" s="4378"/>
      <c r="EF92" s="4378" t="str">
        <f>IF(T92="","",T92)</f>
        <v>Группа потребителей</v>
      </c>
      <c r="EG92" s="4378"/>
      <c r="EH92" s="4378"/>
      <c r="EI92" s="3959">
        <v>0</v>
      </c>
    </row>
    <row s="5767" customFormat="1" customHeight="1" ht="23.25">
      <c r="A93" s="4365"/>
      <c r="B93" s="4365"/>
      <c r="C93" s="4365"/>
      <c r="D93" s="4365"/>
      <c r="E93" s="4366"/>
      <c r="F93" s="4366"/>
      <c r="G93" s="4366"/>
      <c r="H93" s="4366"/>
      <c r="I93" s="4367"/>
      <c r="J93" s="4367" t="str">
        <f>I87&amp;".1"</f>
        <v>1.4.1.1.1</v>
      </c>
      <c r="K93" s="4368" t="str">
        <f>J92&amp;".1"</f>
        <v>1.4.1.1.2.1</v>
      </c>
      <c r="L93" s="4369"/>
      <c r="M93" s="4370"/>
      <c r="N93" s="4370"/>
      <c r="O93" s="4370"/>
      <c r="P93" s="4371"/>
      <c r="Q93" s="4371"/>
      <c r="R93" s="4373">
        <v>1</v>
      </c>
      <c r="S93" s="4374" t="str">
        <f>$K93</f>
        <v>1.4.1.1.2.1</v>
      </c>
      <c r="T93" s="4380" t="s">
        <v>659</v>
      </c>
      <c r="U93" s="4376"/>
      <c r="V93" s="3969"/>
      <c r="W93" s="3969"/>
      <c r="X93" s="3969"/>
      <c r="Y93" s="3969"/>
      <c r="Z93" s="3969"/>
      <c r="AA93" s="3969"/>
      <c r="AB93" s="3969"/>
      <c r="AC93" s="3970"/>
      <c r="AD93" s="3971" t="s">
        <v>63</v>
      </c>
      <c r="AE93" s="3970"/>
      <c r="AF93" s="3971" t="s">
        <v>63</v>
      </c>
      <c r="AG93" s="3969">
        <v>239.7</v>
      </c>
      <c r="AH93" s="3969"/>
      <c r="AI93" s="3969"/>
      <c r="AJ93" s="3969"/>
      <c r="AK93" s="3969"/>
      <c r="AL93" s="3969"/>
      <c r="AM93" s="3969"/>
      <c r="AN93" s="3970">
        <v>45292</v>
      </c>
      <c r="AO93" s="3971" t="s">
        <v>63</v>
      </c>
      <c r="AP93" s="4274">
        <v>45473</v>
      </c>
      <c r="AQ93" s="3971" t="s">
        <v>63</v>
      </c>
      <c r="AR93" s="3969">
        <v>256.92</v>
      </c>
      <c r="AS93" s="3969"/>
      <c r="AT93" s="3969"/>
      <c r="AU93" s="3969"/>
      <c r="AV93" s="3969"/>
      <c r="AW93" s="3969"/>
      <c r="AX93" s="3969"/>
      <c r="AY93" s="3970">
        <v>45474</v>
      </c>
      <c r="AZ93" s="3971" t="s">
        <v>63</v>
      </c>
      <c r="BA93" s="3970">
        <v>45838</v>
      </c>
      <c r="BB93" s="3971" t="s">
        <v>63</v>
      </c>
      <c r="BC93" s="3969">
        <v>279.76</v>
      </c>
      <c r="BD93" s="3969"/>
      <c r="BE93" s="3969"/>
      <c r="BF93" s="3969"/>
      <c r="BG93" s="3969"/>
      <c r="BH93" s="3969"/>
      <c r="BI93" s="3969"/>
      <c r="BJ93" s="3970">
        <v>45839</v>
      </c>
      <c r="BK93" s="3971" t="s">
        <v>63</v>
      </c>
      <c r="BL93" s="3970">
        <v>46022</v>
      </c>
      <c r="BM93" s="3971" t="s">
        <v>63</v>
      </c>
      <c r="BN93" s="3969">
        <v>279.76</v>
      </c>
      <c r="BO93" s="3969"/>
      <c r="BP93" s="3969"/>
      <c r="BQ93" s="3969"/>
      <c r="BR93" s="3969"/>
      <c r="BS93" s="3969"/>
      <c r="BT93" s="3969"/>
      <c r="BU93" s="3970">
        <v>46023</v>
      </c>
      <c r="BV93" s="3971" t="s">
        <v>63</v>
      </c>
      <c r="BW93" s="3970">
        <v>46203</v>
      </c>
      <c r="BX93" s="3971" t="s">
        <v>63</v>
      </c>
      <c r="BY93" s="3969">
        <v>290.95</v>
      </c>
      <c r="BZ93" s="3969"/>
      <c r="CA93" s="3969"/>
      <c r="CB93" s="3969"/>
      <c r="CC93" s="3969"/>
      <c r="CD93" s="3969"/>
      <c r="CE93" s="3969"/>
      <c r="CF93" s="3970">
        <v>46204</v>
      </c>
      <c r="CG93" s="3971" t="s">
        <v>63</v>
      </c>
      <c r="CH93" s="3970">
        <v>46387</v>
      </c>
      <c r="CI93" s="3971" t="s">
        <v>63</v>
      </c>
      <c r="CJ93" s="3969">
        <v>290.95</v>
      </c>
      <c r="CK93" s="3969"/>
      <c r="CL93" s="3969"/>
      <c r="CM93" s="3969"/>
      <c r="CN93" s="3969"/>
      <c r="CO93" s="3969"/>
      <c r="CP93" s="3969"/>
      <c r="CQ93" s="3970">
        <v>46388</v>
      </c>
      <c r="CR93" s="3971" t="s">
        <v>63</v>
      </c>
      <c r="CS93" s="3970">
        <v>46568</v>
      </c>
      <c r="CT93" s="3971" t="s">
        <v>63</v>
      </c>
      <c r="CU93" s="3969">
        <v>302.58</v>
      </c>
      <c r="CV93" s="3969"/>
      <c r="CW93" s="3969"/>
      <c r="CX93" s="3969"/>
      <c r="CY93" s="3969"/>
      <c r="CZ93" s="3969"/>
      <c r="DA93" s="3969"/>
      <c r="DB93" s="3970">
        <v>46569</v>
      </c>
      <c r="DC93" s="3971" t="s">
        <v>63</v>
      </c>
      <c r="DD93" s="3970">
        <v>46752</v>
      </c>
      <c r="DE93" s="3971" t="s">
        <v>63</v>
      </c>
      <c r="DF93" s="3969">
        <v>302.58</v>
      </c>
      <c r="DG93" s="3969"/>
      <c r="DH93" s="3969"/>
      <c r="DI93" s="3969"/>
      <c r="DJ93" s="3969"/>
      <c r="DK93" s="3969"/>
      <c r="DL93" s="3969"/>
      <c r="DM93" s="3970">
        <v>46753</v>
      </c>
      <c r="DN93" s="3971" t="s">
        <v>63</v>
      </c>
      <c r="DO93" s="3970">
        <v>46934</v>
      </c>
      <c r="DP93" s="3971" t="s">
        <v>63</v>
      </c>
      <c r="DQ93" s="3969">
        <v>314.69</v>
      </c>
      <c r="DR93" s="3969"/>
      <c r="DS93" s="3969"/>
      <c r="DT93" s="3969"/>
      <c r="DU93" s="3969"/>
      <c r="DV93" s="3969"/>
      <c r="DW93" s="3969"/>
      <c r="DX93" s="3970">
        <v>46935</v>
      </c>
      <c r="DY93" s="3971" t="s">
        <v>63</v>
      </c>
      <c r="DZ93" s="3970">
        <v>47118</v>
      </c>
      <c r="EA93" s="3971" t="s">
        <v>63</v>
      </c>
      <c r="EB93" s="4381"/>
      <c r="EC93"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93" s="4247">
        <f>STRCHECKDATE(V94:EB94)</f>
      </c>
      <c r="EE93" s="4378"/>
      <c r="EF93" s="4378" t="str">
        <f>IF(T93="","",T93)</f>
        <v>С учетом НДС</v>
      </c>
      <c r="EG93" s="4378"/>
      <c r="EH93" s="4378"/>
      <c r="EI93" s="3959">
        <v>0</v>
      </c>
    </row>
    <row s="5768" customFormat="1" customHeight="1" ht="14.25">
      <c r="A94" s="4365"/>
      <c r="B94" s="4365"/>
      <c r="C94" s="4365"/>
      <c r="D94" s="4365"/>
      <c r="E94" s="4366"/>
      <c r="F94" s="4366"/>
      <c r="G94" s="4366"/>
      <c r="H94" s="4366"/>
      <c r="I94" s="4367"/>
      <c r="J94" s="4367" t="str">
        <f>I87&amp;".1"</f>
        <v>1.4.1.1.1</v>
      </c>
      <c r="K94" s="4368"/>
      <c r="L94" s="4369"/>
      <c r="M94" s="4370"/>
      <c r="N94" s="4370"/>
      <c r="O94" s="4370"/>
      <c r="P94" s="4371"/>
      <c r="Q94" s="4371"/>
      <c r="R94" s="4373"/>
      <c r="S94" s="4384"/>
      <c r="T94" s="4376"/>
      <c r="U94" s="4376"/>
      <c r="V94" s="3972"/>
      <c r="W94" s="3972"/>
      <c r="X94" s="3972"/>
      <c r="Y94" s="3972"/>
      <c r="Z94" s="3972"/>
      <c r="AA94" s="3972"/>
      <c r="AB94" s="3972"/>
      <c r="AC94" s="3973"/>
      <c r="AD94" s="3971"/>
      <c r="AE94" s="3973"/>
      <c r="AF94" s="3971"/>
      <c r="AG94" s="3972"/>
      <c r="AH94" s="3972"/>
      <c r="AI94" s="3972"/>
      <c r="AJ94" s="3972"/>
      <c r="AK94" s="3972"/>
      <c r="AL94" s="3972"/>
      <c r="AM94" s="3972"/>
      <c r="AN94" s="3973"/>
      <c r="AO94" s="3971"/>
      <c r="AP94" s="4275"/>
      <c r="AQ94" s="3971"/>
      <c r="AR94" s="3972"/>
      <c r="AS94" s="3972"/>
      <c r="AT94" s="3972"/>
      <c r="AU94" s="3972"/>
      <c r="AV94" s="3972"/>
      <c r="AW94" s="3972"/>
      <c r="AX94" s="3972"/>
      <c r="AY94" s="3973"/>
      <c r="AZ94" s="3971"/>
      <c r="BA94" s="3973"/>
      <c r="BB94" s="3971"/>
      <c r="BC94" s="3972"/>
      <c r="BD94" s="3972"/>
      <c r="BE94" s="3972"/>
      <c r="BF94" s="3972"/>
      <c r="BG94" s="3972"/>
      <c r="BH94" s="3972"/>
      <c r="BI94" s="3972"/>
      <c r="BJ94" s="3973"/>
      <c r="BK94" s="3971"/>
      <c r="BL94" s="3973"/>
      <c r="BM94" s="3971"/>
      <c r="BN94" s="3972"/>
      <c r="BO94" s="3972"/>
      <c r="BP94" s="3972"/>
      <c r="BQ94" s="3972"/>
      <c r="BR94" s="3972"/>
      <c r="BS94" s="3972"/>
      <c r="BT94" s="3972"/>
      <c r="BU94" s="3973"/>
      <c r="BV94" s="3971"/>
      <c r="BW94" s="3973"/>
      <c r="BX94" s="3971"/>
      <c r="BY94" s="3972"/>
      <c r="BZ94" s="3972"/>
      <c r="CA94" s="3972"/>
      <c r="CB94" s="3972"/>
      <c r="CC94" s="3972"/>
      <c r="CD94" s="3972"/>
      <c r="CE94" s="3972"/>
      <c r="CF94" s="3973"/>
      <c r="CG94" s="3971"/>
      <c r="CH94" s="3973"/>
      <c r="CI94" s="3971"/>
      <c r="CJ94" s="3972"/>
      <c r="CK94" s="3972"/>
      <c r="CL94" s="3972"/>
      <c r="CM94" s="3972"/>
      <c r="CN94" s="3972"/>
      <c r="CO94" s="3972"/>
      <c r="CP94" s="3972"/>
      <c r="CQ94" s="3973"/>
      <c r="CR94" s="3971"/>
      <c r="CS94" s="3973"/>
      <c r="CT94" s="3971"/>
      <c r="CU94" s="3972"/>
      <c r="CV94" s="3972"/>
      <c r="CW94" s="3972"/>
      <c r="CX94" s="3972"/>
      <c r="CY94" s="3972"/>
      <c r="CZ94" s="3972"/>
      <c r="DA94" s="3972"/>
      <c r="DB94" s="3973"/>
      <c r="DC94" s="3971"/>
      <c r="DD94" s="3973"/>
      <c r="DE94" s="3971"/>
      <c r="DF94" s="3972"/>
      <c r="DG94" s="3972"/>
      <c r="DH94" s="3972"/>
      <c r="DI94" s="3972"/>
      <c r="DJ94" s="3972"/>
      <c r="DK94" s="3972"/>
      <c r="DL94" s="3972"/>
      <c r="DM94" s="3973"/>
      <c r="DN94" s="3971"/>
      <c r="DO94" s="3973"/>
      <c r="DP94" s="3971"/>
      <c r="DQ94" s="3972"/>
      <c r="DR94" s="3972"/>
      <c r="DS94" s="3972"/>
      <c r="DT94" s="3972"/>
      <c r="DU94" s="3972"/>
      <c r="DV94" s="3972"/>
      <c r="DW94" s="3972"/>
      <c r="DX94" s="3973"/>
      <c r="DY94" s="3971"/>
      <c r="DZ94" s="3973"/>
      <c r="EA94" s="3971"/>
      <c r="EB94" s="4385"/>
      <c r="EC94" s="4382"/>
      <c r="ED94" s="4247"/>
      <c r="EE94" s="4378"/>
      <c r="EF94" s="4378" t="str">
        <f>IF(T94="","",T94)</f>
        <v/>
      </c>
      <c r="EG94" s="4378"/>
      <c r="EH94" s="4378"/>
      <c r="EI94" s="3959">
        <v>0</v>
      </c>
    </row>
    <row s="5769" customFormat="1" customHeight="1" ht="21">
      <c r="A95" s="4365"/>
      <c r="B95" s="4365"/>
      <c r="C95" s="4365"/>
      <c r="D95" s="4365"/>
      <c r="E95" s="4366"/>
      <c r="F95" s="4366"/>
      <c r="G95" s="4366"/>
      <c r="H95" s="4366"/>
      <c r="I95" s="4367"/>
      <c r="J95" s="4368" t="str">
        <f>I87&amp;".1"</f>
        <v>1.4.1.1.1</v>
      </c>
      <c r="K95" s="4365"/>
      <c r="L95" s="4369"/>
      <c r="M95" s="4370"/>
      <c r="N95" s="4370"/>
      <c r="O95" s="4370"/>
      <c r="P95" s="4371"/>
      <c r="Q95" s="4371"/>
      <c r="R95" s="4387"/>
      <c r="S95" s="5770"/>
      <c r="T95" s="5771" t="s">
        <v>599</v>
      </c>
      <c r="U95" s="5772"/>
      <c r="V95" s="5773"/>
      <c r="W95" s="5774"/>
      <c r="X95" s="5775"/>
      <c r="Y95" s="5776"/>
      <c r="Z95" s="5777"/>
      <c r="AA95" s="5778"/>
      <c r="AB95" s="5779"/>
      <c r="AC95" s="5780"/>
      <c r="AD95" s="5781"/>
      <c r="AE95" s="5782"/>
      <c r="AF95" s="5783"/>
      <c r="AG95" s="5784"/>
      <c r="AH95" s="5785"/>
      <c r="AI95" s="5786"/>
      <c r="AJ95" s="5787"/>
      <c r="AK95" s="5788"/>
      <c r="AL95" s="5789"/>
      <c r="AM95" s="5790"/>
      <c r="AN95" s="5791"/>
      <c r="AO95" s="5792"/>
      <c r="AP95" s="5793"/>
      <c r="AQ95" s="5794"/>
      <c r="AR95" s="5795"/>
      <c r="AS95" s="5796"/>
      <c r="AT95" s="5797"/>
      <c r="AU95" s="5798"/>
      <c r="AV95" s="5799"/>
      <c r="AW95" s="5800"/>
      <c r="AX95" s="5801"/>
      <c r="AY95" s="5802"/>
      <c r="AZ95" s="5803"/>
      <c r="BA95" s="5804"/>
      <c r="BB95" s="5805"/>
      <c r="BC95" s="5806"/>
      <c r="BD95" s="5807"/>
      <c r="BE95" s="5808"/>
      <c r="BF95" s="5809"/>
      <c r="BG95" s="5810"/>
      <c r="BH95" s="5811"/>
      <c r="BI95" s="5812"/>
      <c r="BJ95" s="5813"/>
      <c r="BK95" s="5814"/>
      <c r="BL95" s="5815"/>
      <c r="BM95" s="5816"/>
      <c r="BN95" s="5817"/>
      <c r="BO95" s="5818"/>
      <c r="BP95" s="5819"/>
      <c r="BQ95" s="5820"/>
      <c r="BR95" s="5821"/>
      <c r="BS95" s="5822"/>
      <c r="BT95" s="5823"/>
      <c r="BU95" s="5824"/>
      <c r="BV95" s="5825"/>
      <c r="BW95" s="5826"/>
      <c r="BX95" s="5827"/>
      <c r="BY95" s="5828"/>
      <c r="BZ95" s="5829"/>
      <c r="CA95" s="5830"/>
      <c r="CB95" s="5831"/>
      <c r="CC95" s="5832"/>
      <c r="CD95" s="5833"/>
      <c r="CE95" s="5834"/>
      <c r="CF95" s="5835"/>
      <c r="CG95" s="5836"/>
      <c r="CH95" s="5837"/>
      <c r="CI95" s="5838"/>
      <c r="CJ95" s="5839"/>
      <c r="CK95" s="5840"/>
      <c r="CL95" s="5841"/>
      <c r="CM95" s="5842"/>
      <c r="CN95" s="5843"/>
      <c r="CO95" s="5844"/>
      <c r="CP95" s="5845"/>
      <c r="CQ95" s="5846"/>
      <c r="CR95" s="5847"/>
      <c r="CS95" s="5848"/>
      <c r="CT95" s="5849"/>
      <c r="CU95" s="5850"/>
      <c r="CV95" s="5851"/>
      <c r="CW95" s="5852"/>
      <c r="CX95" s="5853"/>
      <c r="CY95" s="5854"/>
      <c r="CZ95" s="5855"/>
      <c r="DA95" s="5856"/>
      <c r="DB95" s="5857"/>
      <c r="DC95" s="5858"/>
      <c r="DD95" s="5859"/>
      <c r="DE95" s="5860"/>
      <c r="DF95" s="5861"/>
      <c r="DG95" s="5862"/>
      <c r="DH95" s="5863"/>
      <c r="DI95" s="5864"/>
      <c r="DJ95" s="5865"/>
      <c r="DK95" s="5866"/>
      <c r="DL95" s="5867"/>
      <c r="DM95" s="5868"/>
      <c r="DN95" s="5869"/>
      <c r="DO95" s="5870"/>
      <c r="DP95" s="5871"/>
      <c r="DQ95" s="5872"/>
      <c r="DR95" s="5873"/>
      <c r="DS95" s="5874"/>
      <c r="DT95" s="5875"/>
      <c r="DU95" s="5876"/>
      <c r="DV95" s="5877"/>
      <c r="DW95" s="5878"/>
      <c r="DX95" s="5879"/>
      <c r="DY95" s="5880"/>
      <c r="DZ95" s="5881"/>
      <c r="EA95" s="5882"/>
      <c r="EB95" s="5883"/>
      <c r="EC95" s="4502" t="s">
        <v>600</v>
      </c>
      <c r="ED95" s="4247"/>
      <c r="EE95" s="4378"/>
      <c r="EF95" s="4378" t="str">
        <f>IF(T95="","",T95)</f>
        <v>Добавить значение признака дифференциации</v>
      </c>
      <c r="EG95" s="4378"/>
      <c r="EH95" s="4378"/>
      <c r="EI95" s="3959">
        <v>0</v>
      </c>
    </row>
    <row s="5884" customFormat="1" customHeight="1" ht="21">
      <c r="A96" s="4365"/>
      <c r="B96" s="4365"/>
      <c r="C96" s="4365"/>
      <c r="D96" s="4365"/>
      <c r="E96" s="4366"/>
      <c r="F96" s="4366" t="s">
        <v>92</v>
      </c>
      <c r="G96" s="4366"/>
      <c r="H96" s="4366"/>
      <c r="I96" s="4368"/>
      <c r="J96" s="4365"/>
      <c r="K96" s="4365"/>
      <c r="L96" s="4369"/>
      <c r="M96" s="4370"/>
      <c r="N96" s="4370"/>
      <c r="O96" s="4370"/>
      <c r="P96" s="4371"/>
      <c r="Q96" s="4371"/>
      <c r="R96" s="4387"/>
      <c r="S96" s="5885"/>
      <c r="T96" s="5886" t="s">
        <v>528</v>
      </c>
      <c r="U96" s="5887"/>
      <c r="V96" s="5888"/>
      <c r="W96" s="5889"/>
      <c r="X96" s="5890"/>
      <c r="Y96" s="5891"/>
      <c r="Z96" s="5892"/>
      <c r="AA96" s="5893"/>
      <c r="AB96" s="5894"/>
      <c r="AC96" s="5895"/>
      <c r="AD96" s="5896"/>
      <c r="AE96" s="5897"/>
      <c r="AF96" s="5898"/>
      <c r="AG96" s="5899"/>
      <c r="AH96" s="5900"/>
      <c r="AI96" s="5901"/>
      <c r="AJ96" s="5902"/>
      <c r="AK96" s="5903"/>
      <c r="AL96" s="5904"/>
      <c r="AM96" s="5905"/>
      <c r="AN96" s="5906"/>
      <c r="AO96" s="5907"/>
      <c r="AP96" s="5908"/>
      <c r="AQ96" s="5909"/>
      <c r="AR96" s="5910"/>
      <c r="AS96" s="5911"/>
      <c r="AT96" s="5912"/>
      <c r="AU96" s="5913"/>
      <c r="AV96" s="5914"/>
      <c r="AW96" s="5915"/>
      <c r="AX96" s="5916"/>
      <c r="AY96" s="5917"/>
      <c r="AZ96" s="5918"/>
      <c r="BA96" s="5919"/>
      <c r="BB96" s="5920"/>
      <c r="BC96" s="5921"/>
      <c r="BD96" s="5922"/>
      <c r="BE96" s="5923"/>
      <c r="BF96" s="5924"/>
      <c r="BG96" s="5925"/>
      <c r="BH96" s="5926"/>
      <c r="BI96" s="5927"/>
      <c r="BJ96" s="5928"/>
      <c r="BK96" s="5929"/>
      <c r="BL96" s="5930"/>
      <c r="BM96" s="5931"/>
      <c r="BN96" s="5932"/>
      <c r="BO96" s="5933"/>
      <c r="BP96" s="5934"/>
      <c r="BQ96" s="5935"/>
      <c r="BR96" s="5936"/>
      <c r="BS96" s="5937"/>
      <c r="BT96" s="5938"/>
      <c r="BU96" s="5939"/>
      <c r="BV96" s="5940"/>
      <c r="BW96" s="5941"/>
      <c r="BX96" s="5942"/>
      <c r="BY96" s="5943"/>
      <c r="BZ96" s="5944"/>
      <c r="CA96" s="5945"/>
      <c r="CB96" s="5946"/>
      <c r="CC96" s="5947"/>
      <c r="CD96" s="5948"/>
      <c r="CE96" s="5949"/>
      <c r="CF96" s="5950"/>
      <c r="CG96" s="5951"/>
      <c r="CH96" s="5952"/>
      <c r="CI96" s="5953"/>
      <c r="CJ96" s="5954"/>
      <c r="CK96" s="5955"/>
      <c r="CL96" s="5956"/>
      <c r="CM96" s="5957"/>
      <c r="CN96" s="5958"/>
      <c r="CO96" s="5959"/>
      <c r="CP96" s="5960"/>
      <c r="CQ96" s="5961"/>
      <c r="CR96" s="5962"/>
      <c r="CS96" s="5963"/>
      <c r="CT96" s="5964"/>
      <c r="CU96" s="5965"/>
      <c r="CV96" s="5966"/>
      <c r="CW96" s="5967"/>
      <c r="CX96" s="5968"/>
      <c r="CY96" s="5969"/>
      <c r="CZ96" s="5970"/>
      <c r="DA96" s="5971"/>
      <c r="DB96" s="5972"/>
      <c r="DC96" s="5973"/>
      <c r="DD96" s="5974"/>
      <c r="DE96" s="5975"/>
      <c r="DF96" s="5976"/>
      <c r="DG96" s="5977"/>
      <c r="DH96" s="5978"/>
      <c r="DI96" s="5979"/>
      <c r="DJ96" s="5980"/>
      <c r="DK96" s="5981"/>
      <c r="DL96" s="5982"/>
      <c r="DM96" s="5983"/>
      <c r="DN96" s="5984"/>
      <c r="DO96" s="5985"/>
      <c r="DP96" s="5986"/>
      <c r="DQ96" s="5987"/>
      <c r="DR96" s="5988"/>
      <c r="DS96" s="5989"/>
      <c r="DT96" s="5990"/>
      <c r="DU96" s="5991"/>
      <c r="DV96" s="5992"/>
      <c r="DW96" s="5993"/>
      <c r="DX96" s="5994"/>
      <c r="DY96" s="5995"/>
      <c r="DZ96" s="5996"/>
      <c r="EA96" s="5997"/>
      <c r="EB96" s="5998"/>
      <c r="EC96" s="5999"/>
      <c r="ED96" s="4247"/>
      <c r="EE96" s="4378"/>
      <c r="EF96" s="4378" t="str">
        <f>IF(T96="","",T96)</f>
        <v>Добавить группу потребителей</v>
      </c>
      <c r="EG96" s="4378"/>
      <c r="EH96" s="4378"/>
      <c r="EI96" s="3959">
        <v>0</v>
      </c>
    </row>
    <row s="6000" customFormat="1" customHeight="1" ht="21">
      <c r="A97" s="4365"/>
      <c r="B97" s="4365"/>
      <c r="C97" s="4365"/>
      <c r="D97" s="4365"/>
      <c r="E97" s="4366"/>
      <c r="F97" s="4366" t="s">
        <v>92</v>
      </c>
      <c r="G97" s="4366"/>
      <c r="H97" s="4680"/>
      <c r="I97" s="4365"/>
      <c r="J97" s="4365"/>
      <c r="K97" s="4365"/>
      <c r="L97" s="4369"/>
      <c r="M97" s="4681"/>
      <c r="N97" s="4681"/>
      <c r="O97" s="4239"/>
      <c r="P97" s="5047"/>
      <c r="Q97" s="5048"/>
      <c r="R97" s="5049"/>
      <c r="S97" s="6001"/>
      <c r="T97" s="6002" t="s">
        <v>601</v>
      </c>
      <c r="U97" s="6003"/>
      <c r="V97" s="6004"/>
      <c r="W97" s="6005"/>
      <c r="X97" s="6006"/>
      <c r="Y97" s="6007"/>
      <c r="Z97" s="6008"/>
      <c r="AA97" s="6009"/>
      <c r="AB97" s="6010"/>
      <c r="AC97" s="6011"/>
      <c r="AD97" s="6012"/>
      <c r="AE97" s="6013"/>
      <c r="AF97" s="6014"/>
      <c r="AG97" s="6015"/>
      <c r="AH97" s="6016"/>
      <c r="AI97" s="6017"/>
      <c r="AJ97" s="6018"/>
      <c r="AK97" s="6019"/>
      <c r="AL97" s="6020"/>
      <c r="AM97" s="6021"/>
      <c r="AN97" s="6022"/>
      <c r="AO97" s="6023"/>
      <c r="AP97" s="6024"/>
      <c r="AQ97" s="6025"/>
      <c r="AR97" s="6026"/>
      <c r="AS97" s="6027"/>
      <c r="AT97" s="6028"/>
      <c r="AU97" s="6029"/>
      <c r="AV97" s="6030"/>
      <c r="AW97" s="6031"/>
      <c r="AX97" s="6032"/>
      <c r="AY97" s="6033"/>
      <c r="AZ97" s="6034"/>
      <c r="BA97" s="6035"/>
      <c r="BB97" s="6036"/>
      <c r="BC97" s="6037"/>
      <c r="BD97" s="6038"/>
      <c r="BE97" s="6039"/>
      <c r="BF97" s="6040"/>
      <c r="BG97" s="6041"/>
      <c r="BH97" s="6042"/>
      <c r="BI97" s="6043"/>
      <c r="BJ97" s="6044"/>
      <c r="BK97" s="6045"/>
      <c r="BL97" s="6046"/>
      <c r="BM97" s="6047"/>
      <c r="BN97" s="6048"/>
      <c r="BO97" s="6049"/>
      <c r="BP97" s="6050"/>
      <c r="BQ97" s="6051"/>
      <c r="BR97" s="6052"/>
      <c r="BS97" s="6053"/>
      <c r="BT97" s="6054"/>
      <c r="BU97" s="6055"/>
      <c r="BV97" s="6056"/>
      <c r="BW97" s="6057"/>
      <c r="BX97" s="6058"/>
      <c r="BY97" s="6059"/>
      <c r="BZ97" s="6060"/>
      <c r="CA97" s="6061"/>
      <c r="CB97" s="6062"/>
      <c r="CC97" s="6063"/>
      <c r="CD97" s="6064"/>
      <c r="CE97" s="6065"/>
      <c r="CF97" s="6066"/>
      <c r="CG97" s="6067"/>
      <c r="CH97" s="6068"/>
      <c r="CI97" s="6069"/>
      <c r="CJ97" s="6070"/>
      <c r="CK97" s="6071"/>
      <c r="CL97" s="6072"/>
      <c r="CM97" s="6073"/>
      <c r="CN97" s="6074"/>
      <c r="CO97" s="6075"/>
      <c r="CP97" s="6076"/>
      <c r="CQ97" s="6077"/>
      <c r="CR97" s="6078"/>
      <c r="CS97" s="6079"/>
      <c r="CT97" s="6080"/>
      <c r="CU97" s="6081"/>
      <c r="CV97" s="6082"/>
      <c r="CW97" s="6083"/>
      <c r="CX97" s="6084"/>
      <c r="CY97" s="6085"/>
      <c r="CZ97" s="6086"/>
      <c r="DA97" s="6087"/>
      <c r="DB97" s="6088"/>
      <c r="DC97" s="6089"/>
      <c r="DD97" s="6090"/>
      <c r="DE97" s="6091"/>
      <c r="DF97" s="6092"/>
      <c r="DG97" s="6093"/>
      <c r="DH97" s="6094"/>
      <c r="DI97" s="6095"/>
      <c r="DJ97" s="6096"/>
      <c r="DK97" s="6097"/>
      <c r="DL97" s="6098"/>
      <c r="DM97" s="6099"/>
      <c r="DN97" s="6100"/>
      <c r="DO97" s="6101"/>
      <c r="DP97" s="6102"/>
      <c r="DQ97" s="6103"/>
      <c r="DR97" s="6104"/>
      <c r="DS97" s="6105"/>
      <c r="DT97" s="6106"/>
      <c r="DU97" s="6107"/>
      <c r="DV97" s="6108"/>
      <c r="DW97" s="6109"/>
      <c r="DX97" s="6110"/>
      <c r="DY97" s="6111"/>
      <c r="DZ97" s="6112"/>
      <c r="EA97" s="6113"/>
      <c r="EB97" s="6114"/>
      <c r="EC97" s="6115"/>
      <c r="ED97" s="4247"/>
      <c r="EE97" s="4378"/>
      <c r="EF97" s="4378" t="str">
        <f>IF(T97="","",T97)</f>
        <v>Добавить наименование признака дифференциации</v>
      </c>
      <c r="EG97" s="4378"/>
      <c r="EH97" s="4378"/>
      <c r="EI97" s="3959">
        <v>0</v>
      </c>
    </row>
    <row s="6116" customFormat="1" customHeight="1" ht="14.25">
      <c r="A98" s="5166"/>
      <c r="B98" s="5166"/>
      <c r="C98" s="5166"/>
      <c r="D98" s="5166"/>
      <c r="E98" s="4366"/>
      <c r="F98" s="4680" t="s">
        <v>92</v>
      </c>
      <c r="G98" s="5166"/>
      <c r="H98" s="5166"/>
      <c r="I98" s="5166"/>
      <c r="J98" s="5166"/>
      <c r="K98" s="5166"/>
      <c r="L98" s="5167"/>
      <c r="M98" s="5168"/>
      <c r="N98" s="5168"/>
      <c r="O98" s="4247"/>
      <c r="P98" s="5169"/>
      <c r="Q98" s="5170"/>
      <c r="R98" s="5169"/>
      <c r="S98" s="5171"/>
      <c r="T98" s="5172" t="s">
        <v>315</v>
      </c>
      <c r="U98" s="4238"/>
      <c r="V98" s="4238"/>
      <c r="W98" s="4238"/>
      <c r="X98" s="4238"/>
      <c r="Y98" s="4238"/>
      <c r="Z98" s="4238"/>
      <c r="AA98" s="4238"/>
      <c r="AB98" s="4238"/>
      <c r="AC98" s="4238"/>
      <c r="AD98" s="4238"/>
      <c r="AE98" s="4238"/>
      <c r="AF98" s="4238"/>
      <c r="AG98" s="4238"/>
      <c r="AH98" s="4238"/>
      <c r="AI98" s="4238"/>
      <c r="AJ98" s="4238"/>
      <c r="AK98" s="4238"/>
      <c r="AL98" s="4238"/>
      <c r="AM98" s="4238"/>
      <c r="AN98" s="4238"/>
      <c r="AO98" s="4238"/>
      <c r="AP98" s="4238"/>
      <c r="AQ98" s="4238"/>
      <c r="AR98" s="4238"/>
      <c r="AS98" s="4238"/>
      <c r="AT98" s="4238"/>
      <c r="AU98" s="4238"/>
      <c r="AV98" s="4238"/>
      <c r="AW98" s="4238"/>
      <c r="AX98" s="4238"/>
      <c r="AY98" s="4238"/>
      <c r="AZ98" s="4238"/>
      <c r="BA98" s="4238"/>
      <c r="BB98" s="4238"/>
      <c r="BC98" s="4238"/>
      <c r="BD98" s="4238"/>
      <c r="BE98" s="4238"/>
      <c r="BF98" s="4238"/>
      <c r="BG98" s="4238"/>
      <c r="BH98" s="4238"/>
      <c r="BI98" s="4238"/>
      <c r="BJ98" s="4238"/>
      <c r="BK98" s="4238"/>
      <c r="BL98" s="4238"/>
      <c r="BM98" s="4238"/>
      <c r="BN98" s="4238"/>
      <c r="BO98" s="4238"/>
      <c r="BP98" s="4238"/>
      <c r="BQ98" s="4238"/>
      <c r="BR98" s="4238"/>
      <c r="BS98" s="4238"/>
      <c r="BT98" s="4238"/>
      <c r="BU98" s="4238"/>
      <c r="BV98" s="4238"/>
      <c r="BW98" s="4238"/>
      <c r="BX98" s="4238"/>
      <c r="BY98" s="4238"/>
      <c r="BZ98" s="4238"/>
      <c r="CA98" s="4238"/>
      <c r="CB98" s="4238"/>
      <c r="CC98" s="4238"/>
      <c r="CD98" s="4238"/>
      <c r="CE98" s="4238"/>
      <c r="CF98" s="4238"/>
      <c r="CG98" s="4238"/>
      <c r="CH98" s="4238"/>
      <c r="CI98" s="4238"/>
      <c r="CJ98" s="4238"/>
      <c r="CK98" s="4238"/>
      <c r="CL98" s="4238"/>
      <c r="CM98" s="4238"/>
      <c r="CN98" s="4238"/>
      <c r="CO98" s="4238"/>
      <c r="CP98" s="4238"/>
      <c r="CQ98" s="4238"/>
      <c r="CR98" s="4238"/>
      <c r="CS98" s="4238"/>
      <c r="CT98" s="4238"/>
      <c r="CU98" s="4238"/>
      <c r="CV98" s="4238"/>
      <c r="CW98" s="4238"/>
      <c r="CX98" s="4238"/>
      <c r="CY98" s="4238"/>
      <c r="CZ98" s="4238"/>
      <c r="DA98" s="4238"/>
      <c r="DB98" s="4238"/>
      <c r="DC98" s="4238"/>
      <c r="DD98" s="4238"/>
      <c r="DE98" s="4238"/>
      <c r="DF98" s="4238"/>
      <c r="DG98" s="4238"/>
      <c r="DH98" s="4238"/>
      <c r="DI98" s="4238"/>
      <c r="DJ98" s="4238"/>
      <c r="DK98" s="4238"/>
      <c r="DL98" s="4238"/>
      <c r="DM98" s="4238"/>
      <c r="DN98" s="4238"/>
      <c r="DO98" s="4238"/>
      <c r="DP98" s="4238"/>
      <c r="DQ98" s="4238"/>
      <c r="DR98" s="4238"/>
      <c r="DS98" s="4238"/>
      <c r="DT98" s="4238"/>
      <c r="DU98" s="4238"/>
      <c r="DV98" s="4238"/>
      <c r="DW98" s="4238"/>
      <c r="DX98" s="4238"/>
      <c r="DY98" s="4238"/>
      <c r="DZ98" s="4238"/>
      <c r="EA98" s="4238"/>
      <c r="EB98" s="4238"/>
      <c r="EC98" s="4238"/>
      <c r="ED98" s="4247"/>
      <c r="EE98" s="4378"/>
      <c r="EF98" s="4378" t="str">
        <f>IF(T98="","",T98)</f>
        <v>Добавить централизованную систему для дифференциации</v>
      </c>
      <c r="EG98" s="4378"/>
      <c r="EH98" s="4378"/>
      <c r="EI98" s="4247">
        <v>0</v>
      </c>
    </row>
    <row s="6117" customFormat="1" customHeight="1" ht="23.25">
      <c r="A99" s="4365"/>
      <c r="B99" s="4365" t="s">
        <v>329</v>
      </c>
      <c r="C99" s="4365"/>
      <c r="D99" s="4365"/>
      <c r="E99" s="4366"/>
      <c r="F99" s="4680" t="s">
        <v>101</v>
      </c>
      <c r="G99" s="4365"/>
      <c r="H99" s="4365"/>
      <c r="I99" s="4365"/>
      <c r="J99" s="4365"/>
      <c r="K99" s="4365"/>
      <c r="L99" s="4369"/>
      <c r="M99" s="4681"/>
      <c r="N99" s="4681"/>
      <c r="O99" s="4681"/>
      <c r="P99" s="4682"/>
      <c r="Q99" s="4683"/>
      <c r="R99" s="4684"/>
      <c r="S99" s="4374" t="str">
        <f>INDEX(PT_DIFFERENTIATION_NUM_TER,MATCH(B99,PT_DIFFERENTIATION_TER_ID,0))</f>
        <v>1.5</v>
      </c>
      <c r="T99" s="4685" t="s">
        <v>513</v>
      </c>
      <c r="U99" s="4376"/>
      <c r="V99" s="3960"/>
      <c r="W99" s="3961"/>
      <c r="X99" s="3961"/>
      <c r="Y99" s="3961"/>
      <c r="Z99" s="3961"/>
      <c r="AA99" s="3961"/>
      <c r="AB99" s="3961"/>
      <c r="AC99" s="3961"/>
      <c r="AD99" s="3961"/>
      <c r="AE99" s="3961"/>
      <c r="AF99" s="3962"/>
      <c r="AG99" s="3960" t="str">
        <f>INDEX(PT_DIFFERENTIATION_TER,MATCH(B99,PT_DIFFERENTIATION_TER_ID,0))</f>
        <v>Территория 2</v>
      </c>
      <c r="AH99" s="3961"/>
      <c r="AI99" s="3961"/>
      <c r="AJ99" s="3961"/>
      <c r="AK99" s="3961"/>
      <c r="AL99" s="3961"/>
      <c r="AM99" s="3961"/>
      <c r="AN99" s="3961"/>
      <c r="AO99" s="3961"/>
      <c r="AP99" s="3961"/>
      <c r="AQ99" s="3961"/>
      <c r="AR99" s="3960"/>
      <c r="AS99" s="3961"/>
      <c r="AT99" s="3961"/>
      <c r="AU99" s="3961"/>
      <c r="AV99" s="3961"/>
      <c r="AW99" s="3961"/>
      <c r="AX99" s="3961"/>
      <c r="AY99" s="3961"/>
      <c r="AZ99" s="3961"/>
      <c r="BA99" s="3961"/>
      <c r="BB99" s="3962"/>
      <c r="BC99" s="3960"/>
      <c r="BD99" s="3961"/>
      <c r="BE99" s="3961"/>
      <c r="BF99" s="3961"/>
      <c r="BG99" s="3961"/>
      <c r="BH99" s="3961"/>
      <c r="BI99" s="3961"/>
      <c r="BJ99" s="3961"/>
      <c r="BK99" s="3961"/>
      <c r="BL99" s="3961"/>
      <c r="BM99" s="3962"/>
      <c r="BN99" s="3960"/>
      <c r="BO99" s="3961"/>
      <c r="BP99" s="3961"/>
      <c r="BQ99" s="3961"/>
      <c r="BR99" s="3961"/>
      <c r="BS99" s="3961"/>
      <c r="BT99" s="3961"/>
      <c r="BU99" s="3961"/>
      <c r="BV99" s="3961"/>
      <c r="BW99" s="3961"/>
      <c r="BX99" s="3962"/>
      <c r="BY99" s="3960"/>
      <c r="BZ99" s="3961"/>
      <c r="CA99" s="3961"/>
      <c r="CB99" s="3961"/>
      <c r="CC99" s="3961"/>
      <c r="CD99" s="3961"/>
      <c r="CE99" s="3961"/>
      <c r="CF99" s="3961"/>
      <c r="CG99" s="3961"/>
      <c r="CH99" s="3961"/>
      <c r="CI99" s="3962"/>
      <c r="CJ99" s="3960"/>
      <c r="CK99" s="3961"/>
      <c r="CL99" s="3961"/>
      <c r="CM99" s="3961"/>
      <c r="CN99" s="3961"/>
      <c r="CO99" s="3961"/>
      <c r="CP99" s="3961"/>
      <c r="CQ99" s="3961"/>
      <c r="CR99" s="3961"/>
      <c r="CS99" s="3961"/>
      <c r="CT99" s="3962"/>
      <c r="CU99" s="3960"/>
      <c r="CV99" s="3961"/>
      <c r="CW99" s="3961"/>
      <c r="CX99" s="3961"/>
      <c r="CY99" s="3961"/>
      <c r="CZ99" s="3961"/>
      <c r="DA99" s="3961"/>
      <c r="DB99" s="3961"/>
      <c r="DC99" s="3961"/>
      <c r="DD99" s="3961"/>
      <c r="DE99" s="3962"/>
      <c r="DF99" s="3960"/>
      <c r="DG99" s="3961"/>
      <c r="DH99" s="3961"/>
      <c r="DI99" s="3961"/>
      <c r="DJ99" s="3961"/>
      <c r="DK99" s="3961"/>
      <c r="DL99" s="3961"/>
      <c r="DM99" s="3961"/>
      <c r="DN99" s="3961"/>
      <c r="DO99" s="3961"/>
      <c r="DP99" s="3962"/>
      <c r="DQ99" s="3960"/>
      <c r="DR99" s="3961"/>
      <c r="DS99" s="3961"/>
      <c r="DT99" s="3961"/>
      <c r="DU99" s="3961"/>
      <c r="DV99" s="3961"/>
      <c r="DW99" s="3961"/>
      <c r="DX99" s="3961"/>
      <c r="DY99" s="3961"/>
      <c r="DZ99" s="3961"/>
      <c r="EA99" s="3962"/>
      <c r="EB99" s="3962"/>
      <c r="EC99" s="4502" t="s">
        <v>514</v>
      </c>
      <c r="ED99" s="4247"/>
      <c r="EE99" s="4378"/>
      <c r="EF99" s="4378" t="str">
        <f>IF(T99="","",T99)</f>
        <v>Территория действия тарифа</v>
      </c>
      <c r="EG99" s="4378"/>
      <c r="EH99" s="4378"/>
      <c r="EI99" s="3959">
        <v>0</v>
      </c>
    </row>
    <row s="6118" customFormat="1" customHeight="1" ht="23.25">
      <c r="A100" s="4365"/>
      <c r="B100" s="4365"/>
      <c r="C100" s="4365" t="s">
        <v>330</v>
      </c>
      <c r="D100" s="4365"/>
      <c r="E100" s="4366"/>
      <c r="F100" s="4366" t="s">
        <v>93</v>
      </c>
      <c r="G100" s="4680">
        <v>1</v>
      </c>
      <c r="H100" s="4365"/>
      <c r="I100" s="4365"/>
      <c r="J100" s="4365"/>
      <c r="K100" s="4365"/>
      <c r="L100" s="4369"/>
      <c r="M100" s="4681"/>
      <c r="N100" s="4681"/>
      <c r="O100" s="4681"/>
      <c r="P100" s="4687"/>
      <c r="Q100" s="4683"/>
      <c r="R100" s="4684"/>
      <c r="S100" s="4374" t="str">
        <f>INDEX(PT_DIFFERENTIATION_NUM_CS,MATCH(C100,PT_DIFFERENTIATION_CS_ID,0))</f>
        <v>1.5.1</v>
      </c>
      <c r="T100" s="4688" t="s">
        <v>643</v>
      </c>
      <c r="U100" s="4376"/>
      <c r="V100" s="3960"/>
      <c r="W100" s="3961"/>
      <c r="X100" s="3961"/>
      <c r="Y100" s="3961"/>
      <c r="Z100" s="3961"/>
      <c r="AA100" s="3961"/>
      <c r="AB100" s="3961"/>
      <c r="AC100" s="3961"/>
      <c r="AD100" s="3961"/>
      <c r="AE100" s="3961"/>
      <c r="AF100" s="3962"/>
      <c r="AG100" s="3960" t="str">
        <f>INDEX(PT_DIFFERENTIATION_CS,MATCH(C100,PT_DIFFERENTIATION_CS_ID,0))</f>
        <v>Дальнереченский ГО</v>
      </c>
      <c r="AH100" s="3961"/>
      <c r="AI100" s="3961"/>
      <c r="AJ100" s="3961"/>
      <c r="AK100" s="3961"/>
      <c r="AL100" s="3961"/>
      <c r="AM100" s="3961"/>
      <c r="AN100" s="3961"/>
      <c r="AO100" s="3961"/>
      <c r="AP100" s="3961"/>
      <c r="AQ100" s="3961"/>
      <c r="AR100" s="3960"/>
      <c r="AS100" s="3961"/>
      <c r="AT100" s="3961"/>
      <c r="AU100" s="3961"/>
      <c r="AV100" s="3961"/>
      <c r="AW100" s="3961"/>
      <c r="AX100" s="3961"/>
      <c r="AY100" s="3961"/>
      <c r="AZ100" s="3961"/>
      <c r="BA100" s="3961"/>
      <c r="BB100" s="3962"/>
      <c r="BC100" s="3960"/>
      <c r="BD100" s="3961"/>
      <c r="BE100" s="3961"/>
      <c r="BF100" s="3961"/>
      <c r="BG100" s="3961"/>
      <c r="BH100" s="3961"/>
      <c r="BI100" s="3961"/>
      <c r="BJ100" s="3961"/>
      <c r="BK100" s="3961"/>
      <c r="BL100" s="3961"/>
      <c r="BM100" s="3962"/>
      <c r="BN100" s="3960"/>
      <c r="BO100" s="3961"/>
      <c r="BP100" s="3961"/>
      <c r="BQ100" s="3961"/>
      <c r="BR100" s="3961"/>
      <c r="BS100" s="3961"/>
      <c r="BT100" s="3961"/>
      <c r="BU100" s="3961"/>
      <c r="BV100" s="3961"/>
      <c r="BW100" s="3961"/>
      <c r="BX100" s="3962"/>
      <c r="BY100" s="3960"/>
      <c r="BZ100" s="3961"/>
      <c r="CA100" s="3961"/>
      <c r="CB100" s="3961"/>
      <c r="CC100" s="3961"/>
      <c r="CD100" s="3961"/>
      <c r="CE100" s="3961"/>
      <c r="CF100" s="3961"/>
      <c r="CG100" s="3961"/>
      <c r="CH100" s="3961"/>
      <c r="CI100" s="3962"/>
      <c r="CJ100" s="3960"/>
      <c r="CK100" s="3961"/>
      <c r="CL100" s="3961"/>
      <c r="CM100" s="3961"/>
      <c r="CN100" s="3961"/>
      <c r="CO100" s="3961"/>
      <c r="CP100" s="3961"/>
      <c r="CQ100" s="3961"/>
      <c r="CR100" s="3961"/>
      <c r="CS100" s="3961"/>
      <c r="CT100" s="3962"/>
      <c r="CU100" s="3960"/>
      <c r="CV100" s="3961"/>
      <c r="CW100" s="3961"/>
      <c r="CX100" s="3961"/>
      <c r="CY100" s="3961"/>
      <c r="CZ100" s="3961"/>
      <c r="DA100" s="3961"/>
      <c r="DB100" s="3961"/>
      <c r="DC100" s="3961"/>
      <c r="DD100" s="3961"/>
      <c r="DE100" s="3962"/>
      <c r="DF100" s="3960"/>
      <c r="DG100" s="3961"/>
      <c r="DH100" s="3961"/>
      <c r="DI100" s="3961"/>
      <c r="DJ100" s="3961"/>
      <c r="DK100" s="3961"/>
      <c r="DL100" s="3961"/>
      <c r="DM100" s="3961"/>
      <c r="DN100" s="3961"/>
      <c r="DO100" s="3961"/>
      <c r="DP100" s="3962"/>
      <c r="DQ100" s="3960"/>
      <c r="DR100" s="3961"/>
      <c r="DS100" s="3961"/>
      <c r="DT100" s="3961"/>
      <c r="DU100" s="3961"/>
      <c r="DV100" s="3961"/>
      <c r="DW100" s="3961"/>
      <c r="DX100" s="3961"/>
      <c r="DY100" s="3961"/>
      <c r="DZ100" s="3961"/>
      <c r="EA100" s="3962"/>
      <c r="EB100" s="3962"/>
      <c r="EC100" s="4502" t="s">
        <v>644</v>
      </c>
      <c r="ED100" s="4247"/>
      <c r="EE100" s="4378"/>
      <c r="EF100" s="4378" t="str">
        <f>IF(T100="","",T100)</f>
        <v>Наименование централизованной системы горячего водоснабжения</v>
      </c>
      <c r="EG100" s="4378"/>
      <c r="EH100" s="4378"/>
      <c r="EI100" s="3959">
        <v>0</v>
      </c>
    </row>
    <row s="6119" customFormat="1" customHeight="1" ht="23.25">
      <c r="A101" s="4365"/>
      <c r="B101" s="4365"/>
      <c r="C101" s="4365"/>
      <c r="D101" s="4365"/>
      <c r="E101" s="4366"/>
      <c r="F101" s="4366" t="s">
        <v>93</v>
      </c>
      <c r="G101" s="4366"/>
      <c r="H101" s="4366"/>
      <c r="I101" s="4368" t="str">
        <f>S100&amp;".1"</f>
        <v>1.5.1.1</v>
      </c>
      <c r="J101" s="4365"/>
      <c r="K101" s="4365"/>
      <c r="L101" s="4369"/>
      <c r="M101" s="4370"/>
      <c r="N101" s="4370"/>
      <c r="O101" s="4370"/>
      <c r="P101" s="4371">
        <v>1</v>
      </c>
      <c r="Q101" s="4371"/>
      <c r="R101" s="4387"/>
      <c r="S101" s="4374" t="str">
        <f>$I101</f>
        <v>1.5.1.1</v>
      </c>
      <c r="T101" s="4690" t="s">
        <v>596</v>
      </c>
      <c r="U101" s="4376"/>
      <c r="V101" s="3963"/>
      <c r="W101" s="3964"/>
      <c r="X101" s="3964"/>
      <c r="Y101" s="3964"/>
      <c r="Z101" s="3964"/>
      <c r="AA101" s="3964"/>
      <c r="AB101" s="3964"/>
      <c r="AC101" s="3964"/>
      <c r="AD101" s="3964"/>
      <c r="AE101" s="3964"/>
      <c r="AF101" s="3965"/>
      <c r="AG101" s="4691"/>
      <c r="AH101" s="4692"/>
      <c r="AI101" s="4692"/>
      <c r="AJ101" s="4692"/>
      <c r="AK101" s="4692"/>
      <c r="AL101" s="4692"/>
      <c r="AM101" s="4692"/>
      <c r="AN101" s="4692"/>
      <c r="AO101" s="4692"/>
      <c r="AP101" s="4692"/>
      <c r="AQ101" s="4692"/>
      <c r="AR101" s="3963"/>
      <c r="AS101" s="3964"/>
      <c r="AT101" s="3964"/>
      <c r="AU101" s="3964"/>
      <c r="AV101" s="3964"/>
      <c r="AW101" s="3964"/>
      <c r="AX101" s="3964"/>
      <c r="AY101" s="3964"/>
      <c r="AZ101" s="3964"/>
      <c r="BA101" s="3964"/>
      <c r="BB101" s="3965"/>
      <c r="BC101" s="3963"/>
      <c r="BD101" s="3964"/>
      <c r="BE101" s="3964"/>
      <c r="BF101" s="3964"/>
      <c r="BG101" s="3964"/>
      <c r="BH101" s="3964"/>
      <c r="BI101" s="3964"/>
      <c r="BJ101" s="3964"/>
      <c r="BK101" s="3964"/>
      <c r="BL101" s="3964"/>
      <c r="BM101" s="3965"/>
      <c r="BN101" s="3963"/>
      <c r="BO101" s="3964"/>
      <c r="BP101" s="3964"/>
      <c r="BQ101" s="3964"/>
      <c r="BR101" s="3964"/>
      <c r="BS101" s="3964"/>
      <c r="BT101" s="3964"/>
      <c r="BU101" s="3964"/>
      <c r="BV101" s="3964"/>
      <c r="BW101" s="3964"/>
      <c r="BX101" s="3965"/>
      <c r="BY101" s="3963"/>
      <c r="BZ101" s="3964"/>
      <c r="CA101" s="3964"/>
      <c r="CB101" s="3964"/>
      <c r="CC101" s="3964"/>
      <c r="CD101" s="3964"/>
      <c r="CE101" s="3964"/>
      <c r="CF101" s="3964"/>
      <c r="CG101" s="3964"/>
      <c r="CH101" s="3964"/>
      <c r="CI101" s="3965"/>
      <c r="CJ101" s="3963"/>
      <c r="CK101" s="3964"/>
      <c r="CL101" s="3964"/>
      <c r="CM101" s="3964"/>
      <c r="CN101" s="3964"/>
      <c r="CO101" s="3964"/>
      <c r="CP101" s="3964"/>
      <c r="CQ101" s="3964"/>
      <c r="CR101" s="3964"/>
      <c r="CS101" s="3964"/>
      <c r="CT101" s="3965"/>
      <c r="CU101" s="3963"/>
      <c r="CV101" s="3964"/>
      <c r="CW101" s="3964"/>
      <c r="CX101" s="3964"/>
      <c r="CY101" s="3964"/>
      <c r="CZ101" s="3964"/>
      <c r="DA101" s="3964"/>
      <c r="DB101" s="3964"/>
      <c r="DC101" s="3964"/>
      <c r="DD101" s="3964"/>
      <c r="DE101" s="3965"/>
      <c r="DF101" s="3963"/>
      <c r="DG101" s="3964"/>
      <c r="DH101" s="3964"/>
      <c r="DI101" s="3964"/>
      <c r="DJ101" s="3964"/>
      <c r="DK101" s="3964"/>
      <c r="DL101" s="3964"/>
      <c r="DM101" s="3964"/>
      <c r="DN101" s="3964"/>
      <c r="DO101" s="3964"/>
      <c r="DP101" s="3965"/>
      <c r="DQ101" s="3963"/>
      <c r="DR101" s="3964"/>
      <c r="DS101" s="3964"/>
      <c r="DT101" s="3964"/>
      <c r="DU101" s="3964"/>
      <c r="DV101" s="3964"/>
      <c r="DW101" s="3964"/>
      <c r="DX101" s="3964"/>
      <c r="DY101" s="3964"/>
      <c r="DZ101" s="3964"/>
      <c r="EA101" s="3965"/>
      <c r="EB101" s="4693"/>
      <c r="EC101" s="4502" t="s">
        <v>597</v>
      </c>
      <c r="ED101" s="4247"/>
      <c r="EE101" s="4378"/>
      <c r="EF101" s="4378" t="str">
        <f>IF(T101="","",T101)</f>
        <v>Наименование признака дифференциации</v>
      </c>
      <c r="EG101" s="4378"/>
      <c r="EH101" s="4378"/>
      <c r="EI101" s="3959">
        <v>0</v>
      </c>
    </row>
    <row s="6120" customFormat="1" customHeight="1" ht="23.25">
      <c r="A102" s="4365"/>
      <c r="B102" s="4365"/>
      <c r="C102" s="4365"/>
      <c r="D102" s="4365"/>
      <c r="E102" s="4366"/>
      <c r="F102" s="4366" t="s">
        <v>93</v>
      </c>
      <c r="G102" s="4366"/>
      <c r="H102" s="4366"/>
      <c r="I102" s="4367"/>
      <c r="J102" s="4368" t="str">
        <f>I101&amp;".1"</f>
        <v>1.5.1.1.1</v>
      </c>
      <c r="K102" s="4365"/>
      <c r="L102" s="4369" t="s">
        <v>522</v>
      </c>
      <c r="M102" s="4370"/>
      <c r="N102" s="4370"/>
      <c r="O102" s="4370"/>
      <c r="P102" s="4371"/>
      <c r="Q102" s="4371">
        <v>1</v>
      </c>
      <c r="R102" s="4373"/>
      <c r="S102" s="4374" t="str">
        <f>$J102</f>
        <v>1.5.1.1.1</v>
      </c>
      <c r="T102" s="4375" t="s">
        <v>523</v>
      </c>
      <c r="U102" s="4376"/>
      <c r="V102" s="3966"/>
      <c r="W102" s="3967"/>
      <c r="X102" s="3967"/>
      <c r="Y102" s="3967"/>
      <c r="Z102" s="3967"/>
      <c r="AA102" s="3967"/>
      <c r="AB102" s="3967"/>
      <c r="AC102" s="3967"/>
      <c r="AD102" s="3967"/>
      <c r="AE102" s="3967"/>
      <c r="AF102" s="3968"/>
      <c r="AG102" s="3966" t="s">
        <v>656</v>
      </c>
      <c r="AH102" s="3967"/>
      <c r="AI102" s="3967"/>
      <c r="AJ102" s="3967"/>
      <c r="AK102" s="3967"/>
      <c r="AL102" s="3967"/>
      <c r="AM102" s="3967"/>
      <c r="AN102" s="3967"/>
      <c r="AO102" s="3967"/>
      <c r="AP102" s="3967"/>
      <c r="AQ102" s="3967"/>
      <c r="AR102" s="3966"/>
      <c r="AS102" s="3967"/>
      <c r="AT102" s="3967"/>
      <c r="AU102" s="3967"/>
      <c r="AV102" s="3967"/>
      <c r="AW102" s="3967"/>
      <c r="AX102" s="3967"/>
      <c r="AY102" s="3967"/>
      <c r="AZ102" s="3967"/>
      <c r="BA102" s="3967"/>
      <c r="BB102" s="3968"/>
      <c r="BC102" s="3966"/>
      <c r="BD102" s="3967"/>
      <c r="BE102" s="3967"/>
      <c r="BF102" s="3967"/>
      <c r="BG102" s="3967"/>
      <c r="BH102" s="3967"/>
      <c r="BI102" s="3967"/>
      <c r="BJ102" s="3967"/>
      <c r="BK102" s="3967"/>
      <c r="BL102" s="3967"/>
      <c r="BM102" s="3968"/>
      <c r="BN102" s="3966"/>
      <c r="BO102" s="3967"/>
      <c r="BP102" s="3967"/>
      <c r="BQ102" s="3967"/>
      <c r="BR102" s="3967"/>
      <c r="BS102" s="3967"/>
      <c r="BT102" s="3967"/>
      <c r="BU102" s="3967"/>
      <c r="BV102" s="3967"/>
      <c r="BW102" s="3967"/>
      <c r="BX102" s="3968"/>
      <c r="BY102" s="3966"/>
      <c r="BZ102" s="3967"/>
      <c r="CA102" s="3967"/>
      <c r="CB102" s="3967"/>
      <c r="CC102" s="3967"/>
      <c r="CD102" s="3967"/>
      <c r="CE102" s="3967"/>
      <c r="CF102" s="3967"/>
      <c r="CG102" s="3967"/>
      <c r="CH102" s="3967"/>
      <c r="CI102" s="3968"/>
      <c r="CJ102" s="3966"/>
      <c r="CK102" s="3967"/>
      <c r="CL102" s="3967"/>
      <c r="CM102" s="3967"/>
      <c r="CN102" s="3967"/>
      <c r="CO102" s="3967"/>
      <c r="CP102" s="3967"/>
      <c r="CQ102" s="3967"/>
      <c r="CR102" s="3967"/>
      <c r="CS102" s="3967"/>
      <c r="CT102" s="3968"/>
      <c r="CU102" s="3966"/>
      <c r="CV102" s="3967"/>
      <c r="CW102" s="3967"/>
      <c r="CX102" s="3967"/>
      <c r="CY102" s="3967"/>
      <c r="CZ102" s="3967"/>
      <c r="DA102" s="3967"/>
      <c r="DB102" s="3967"/>
      <c r="DC102" s="3967"/>
      <c r="DD102" s="3967"/>
      <c r="DE102" s="3968"/>
      <c r="DF102" s="3966"/>
      <c r="DG102" s="3967"/>
      <c r="DH102" s="3967"/>
      <c r="DI102" s="3967"/>
      <c r="DJ102" s="3967"/>
      <c r="DK102" s="3967"/>
      <c r="DL102" s="3967"/>
      <c r="DM102" s="3967"/>
      <c r="DN102" s="3967"/>
      <c r="DO102" s="3967"/>
      <c r="DP102" s="3968"/>
      <c r="DQ102" s="3966"/>
      <c r="DR102" s="3967"/>
      <c r="DS102" s="3967"/>
      <c r="DT102" s="3967"/>
      <c r="DU102" s="3967"/>
      <c r="DV102" s="3967"/>
      <c r="DW102" s="3967"/>
      <c r="DX102" s="3967"/>
      <c r="DY102" s="3967"/>
      <c r="DZ102" s="3967"/>
      <c r="EA102" s="3968"/>
      <c r="EB102" s="3968"/>
      <c r="EC102" s="4377" t="s">
        <v>598</v>
      </c>
      <c r="ED102" s="4247"/>
      <c r="EE102" s="4378"/>
      <c r="EF102" s="4378" t="str">
        <f>IF(T102="","",T102)</f>
        <v>Группа потребителей</v>
      </c>
      <c r="EG102" s="4378"/>
      <c r="EH102" s="4378"/>
      <c r="EI102" s="3959">
        <v>0</v>
      </c>
    </row>
    <row s="6121" customFormat="1" customHeight="1" ht="23.25">
      <c r="A103" s="4365"/>
      <c r="B103" s="4365"/>
      <c r="C103" s="4365"/>
      <c r="D103" s="4365"/>
      <c r="E103" s="4366"/>
      <c r="F103" s="4366" t="s">
        <v>93</v>
      </c>
      <c r="G103" s="4366"/>
      <c r="H103" s="4366"/>
      <c r="I103" s="4367"/>
      <c r="J103" s="4367"/>
      <c r="K103" s="4368" t="str">
        <f>J102&amp;".1"</f>
        <v>1.5.1.1.1.1</v>
      </c>
      <c r="L103" s="4369"/>
      <c r="M103" s="4370"/>
      <c r="N103" s="4370"/>
      <c r="O103" s="4370"/>
      <c r="P103" s="4371"/>
      <c r="Q103" s="4371"/>
      <c r="R103" s="4373">
        <v>1</v>
      </c>
      <c r="S103" s="4374" t="str">
        <f>$K103</f>
        <v>1.5.1.1.1.1</v>
      </c>
      <c r="T103" s="4380" t="s">
        <v>657</v>
      </c>
      <c r="U103" s="4376"/>
      <c r="V103" s="3969"/>
      <c r="W103" s="3969"/>
      <c r="X103" s="3969"/>
      <c r="Y103" s="3969"/>
      <c r="Z103" s="3969"/>
      <c r="AA103" s="3969"/>
      <c r="AB103" s="3969"/>
      <c r="AC103" s="3970"/>
      <c r="AD103" s="3971" t="s">
        <v>63</v>
      </c>
      <c r="AE103" s="3970"/>
      <c r="AF103" s="3971" t="s">
        <v>63</v>
      </c>
      <c r="AG103" s="3969">
        <v>369.23</v>
      </c>
      <c r="AH103" s="3969"/>
      <c r="AI103" s="3969"/>
      <c r="AJ103" s="3969"/>
      <c r="AK103" s="3969"/>
      <c r="AL103" s="3969"/>
      <c r="AM103" s="3969"/>
      <c r="AN103" s="3970">
        <v>45292</v>
      </c>
      <c r="AO103" s="3971" t="s">
        <v>63</v>
      </c>
      <c r="AP103" s="4274">
        <v>45473</v>
      </c>
      <c r="AQ103" s="3971" t="s">
        <v>63</v>
      </c>
      <c r="AR103" s="3969">
        <v>421.02</v>
      </c>
      <c r="AS103" s="3969"/>
      <c r="AT103" s="3969"/>
      <c r="AU103" s="3969"/>
      <c r="AV103" s="3969"/>
      <c r="AW103" s="3969"/>
      <c r="AX103" s="3969"/>
      <c r="AY103" s="3970">
        <v>45474</v>
      </c>
      <c r="AZ103" s="3971" t="s">
        <v>63</v>
      </c>
      <c r="BA103" s="3970">
        <v>45838</v>
      </c>
      <c r="BB103" s="3971" t="s">
        <v>63</v>
      </c>
      <c r="BC103" s="3969">
        <v>505.24</v>
      </c>
      <c r="BD103" s="3969"/>
      <c r="BE103" s="3969"/>
      <c r="BF103" s="3969"/>
      <c r="BG103" s="3969"/>
      <c r="BH103" s="3969"/>
      <c r="BI103" s="3969"/>
      <c r="BJ103" s="3970">
        <v>45839</v>
      </c>
      <c r="BK103" s="3971" t="s">
        <v>63</v>
      </c>
      <c r="BL103" s="3970">
        <v>46022</v>
      </c>
      <c r="BM103" s="3971" t="s">
        <v>63</v>
      </c>
      <c r="BN103" s="3969">
        <v>482.43</v>
      </c>
      <c r="BO103" s="3969"/>
      <c r="BP103" s="3969"/>
      <c r="BQ103" s="3969"/>
      <c r="BR103" s="3969"/>
      <c r="BS103" s="3969"/>
      <c r="BT103" s="3969"/>
      <c r="BU103" s="3970">
        <v>46023</v>
      </c>
      <c r="BV103" s="3971" t="s">
        <v>63</v>
      </c>
      <c r="BW103" s="3970">
        <v>46203</v>
      </c>
      <c r="BX103" s="3971" t="s">
        <v>63</v>
      </c>
      <c r="BY103" s="3969">
        <v>524.21</v>
      </c>
      <c r="BZ103" s="3969"/>
      <c r="CA103" s="3969"/>
      <c r="CB103" s="3969"/>
      <c r="CC103" s="3969"/>
      <c r="CD103" s="3969"/>
      <c r="CE103" s="3969"/>
      <c r="CF103" s="3970">
        <v>46204</v>
      </c>
      <c r="CG103" s="3971" t="s">
        <v>63</v>
      </c>
      <c r="CH103" s="3970">
        <v>46387</v>
      </c>
      <c r="CI103" s="3971" t="s">
        <v>63</v>
      </c>
      <c r="CJ103" s="3969">
        <v>477.02</v>
      </c>
      <c r="CK103" s="3969"/>
      <c r="CL103" s="3969"/>
      <c r="CM103" s="3969"/>
      <c r="CN103" s="3969"/>
      <c r="CO103" s="3969"/>
      <c r="CP103" s="3969"/>
      <c r="CQ103" s="3970">
        <v>46388</v>
      </c>
      <c r="CR103" s="3971" t="s">
        <v>63</v>
      </c>
      <c r="CS103" s="3970">
        <v>46568</v>
      </c>
      <c r="CT103" s="3971" t="s">
        <v>63</v>
      </c>
      <c r="CU103" s="3969">
        <v>537.81</v>
      </c>
      <c r="CV103" s="3969"/>
      <c r="CW103" s="3969"/>
      <c r="CX103" s="3969"/>
      <c r="CY103" s="3969"/>
      <c r="CZ103" s="3969"/>
      <c r="DA103" s="3969"/>
      <c r="DB103" s="3970">
        <v>46569</v>
      </c>
      <c r="DC103" s="3971" t="s">
        <v>63</v>
      </c>
      <c r="DD103" s="3970">
        <v>46752</v>
      </c>
      <c r="DE103" s="3971" t="s">
        <v>63</v>
      </c>
      <c r="DF103" s="3969">
        <v>504.09</v>
      </c>
      <c r="DG103" s="3969"/>
      <c r="DH103" s="3969"/>
      <c r="DI103" s="3969"/>
      <c r="DJ103" s="3969"/>
      <c r="DK103" s="3969"/>
      <c r="DL103" s="3969"/>
      <c r="DM103" s="3970">
        <v>46753</v>
      </c>
      <c r="DN103" s="3971" t="s">
        <v>63</v>
      </c>
      <c r="DO103" s="3970">
        <v>46934</v>
      </c>
      <c r="DP103" s="3971" t="s">
        <v>63</v>
      </c>
      <c r="DQ103" s="3969">
        <v>547.03</v>
      </c>
      <c r="DR103" s="3969"/>
      <c r="DS103" s="3969"/>
      <c r="DT103" s="3969"/>
      <c r="DU103" s="3969"/>
      <c r="DV103" s="3969"/>
      <c r="DW103" s="3969"/>
      <c r="DX103" s="3970">
        <v>46935</v>
      </c>
      <c r="DY103" s="3971" t="s">
        <v>63</v>
      </c>
      <c r="DZ103" s="3970">
        <v>47118</v>
      </c>
      <c r="EA103" s="3971" t="s">
        <v>63</v>
      </c>
      <c r="EB103" s="4381"/>
      <c r="EC103"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103" s="4247">
        <f>STRCHECKDATE(V104:EB104)</f>
      </c>
      <c r="EE103" s="4378"/>
      <c r="EF103" s="4378" t="str">
        <f>IF(T103="","",T103)</f>
        <v>Без учета НДС</v>
      </c>
      <c r="EG103" s="4378"/>
      <c r="EH103" s="4378"/>
      <c r="EI103" s="3959">
        <v>0</v>
      </c>
    </row>
    <row s="6122" customFormat="1" customHeight="1" ht="14.25">
      <c r="A104" s="4365"/>
      <c r="B104" s="4365"/>
      <c r="C104" s="4365"/>
      <c r="D104" s="4365"/>
      <c r="E104" s="4366"/>
      <c r="F104" s="4366" t="s">
        <v>93</v>
      </c>
      <c r="G104" s="4366"/>
      <c r="H104" s="4366"/>
      <c r="I104" s="4367"/>
      <c r="J104" s="4367"/>
      <c r="K104" s="4368"/>
      <c r="L104" s="4369"/>
      <c r="M104" s="4370"/>
      <c r="N104" s="4370"/>
      <c r="O104" s="4370"/>
      <c r="P104" s="4371"/>
      <c r="Q104" s="4371"/>
      <c r="R104" s="4373"/>
      <c r="S104" s="4384"/>
      <c r="T104" s="4376"/>
      <c r="U104" s="4376"/>
      <c r="V104" s="3972"/>
      <c r="W104" s="3972"/>
      <c r="X104" s="3972"/>
      <c r="Y104" s="3972"/>
      <c r="Z104" s="3972"/>
      <c r="AA104" s="3972"/>
      <c r="AB104" s="3972"/>
      <c r="AC104" s="3973"/>
      <c r="AD104" s="3971"/>
      <c r="AE104" s="3973"/>
      <c r="AF104" s="3971"/>
      <c r="AG104" s="3972"/>
      <c r="AH104" s="3972"/>
      <c r="AI104" s="3972"/>
      <c r="AJ104" s="3972"/>
      <c r="AK104" s="3972"/>
      <c r="AL104" s="3972"/>
      <c r="AM104" s="3972"/>
      <c r="AN104" s="3973"/>
      <c r="AO104" s="3971"/>
      <c r="AP104" s="4275"/>
      <c r="AQ104" s="3971"/>
      <c r="AR104" s="3972"/>
      <c r="AS104" s="3972"/>
      <c r="AT104" s="3972"/>
      <c r="AU104" s="3972"/>
      <c r="AV104" s="3972"/>
      <c r="AW104" s="3972"/>
      <c r="AX104" s="3972"/>
      <c r="AY104" s="3973"/>
      <c r="AZ104" s="3971"/>
      <c r="BA104" s="3973"/>
      <c r="BB104" s="3971"/>
      <c r="BC104" s="3972"/>
      <c r="BD104" s="3972"/>
      <c r="BE104" s="3972"/>
      <c r="BF104" s="3972"/>
      <c r="BG104" s="3972"/>
      <c r="BH104" s="3972"/>
      <c r="BI104" s="3972"/>
      <c r="BJ104" s="3973"/>
      <c r="BK104" s="3971"/>
      <c r="BL104" s="3973"/>
      <c r="BM104" s="3971"/>
      <c r="BN104" s="3972"/>
      <c r="BO104" s="3972"/>
      <c r="BP104" s="3972"/>
      <c r="BQ104" s="3972"/>
      <c r="BR104" s="3972"/>
      <c r="BS104" s="3972"/>
      <c r="BT104" s="3972"/>
      <c r="BU104" s="3973"/>
      <c r="BV104" s="3971"/>
      <c r="BW104" s="3973"/>
      <c r="BX104" s="3971"/>
      <c r="BY104" s="3972"/>
      <c r="BZ104" s="3972"/>
      <c r="CA104" s="3972"/>
      <c r="CB104" s="3972"/>
      <c r="CC104" s="3972"/>
      <c r="CD104" s="3972"/>
      <c r="CE104" s="3972"/>
      <c r="CF104" s="3973"/>
      <c r="CG104" s="3971"/>
      <c r="CH104" s="3973"/>
      <c r="CI104" s="3971"/>
      <c r="CJ104" s="3972"/>
      <c r="CK104" s="3972"/>
      <c r="CL104" s="3972"/>
      <c r="CM104" s="3972"/>
      <c r="CN104" s="3972"/>
      <c r="CO104" s="3972"/>
      <c r="CP104" s="3972"/>
      <c r="CQ104" s="3973"/>
      <c r="CR104" s="3971"/>
      <c r="CS104" s="3973"/>
      <c r="CT104" s="3971"/>
      <c r="CU104" s="3972"/>
      <c r="CV104" s="3972"/>
      <c r="CW104" s="3972"/>
      <c r="CX104" s="3972"/>
      <c r="CY104" s="3972"/>
      <c r="CZ104" s="3972"/>
      <c r="DA104" s="3972"/>
      <c r="DB104" s="3973"/>
      <c r="DC104" s="3971"/>
      <c r="DD104" s="3973"/>
      <c r="DE104" s="3971"/>
      <c r="DF104" s="3972"/>
      <c r="DG104" s="3972"/>
      <c r="DH104" s="3972"/>
      <c r="DI104" s="3972"/>
      <c r="DJ104" s="3972"/>
      <c r="DK104" s="3972"/>
      <c r="DL104" s="3972"/>
      <c r="DM104" s="3973"/>
      <c r="DN104" s="3971"/>
      <c r="DO104" s="3973"/>
      <c r="DP104" s="3971"/>
      <c r="DQ104" s="3972"/>
      <c r="DR104" s="3972"/>
      <c r="DS104" s="3972"/>
      <c r="DT104" s="3972"/>
      <c r="DU104" s="3972"/>
      <c r="DV104" s="3972"/>
      <c r="DW104" s="3972"/>
      <c r="DX104" s="3973"/>
      <c r="DY104" s="3971"/>
      <c r="DZ104" s="3973"/>
      <c r="EA104" s="3971"/>
      <c r="EB104" s="4385"/>
      <c r="EC104" s="4382"/>
      <c r="ED104" s="4247"/>
      <c r="EE104" s="4378"/>
      <c r="EF104" s="4378" t="str">
        <f>IF(T104="","",T104)</f>
        <v/>
      </c>
      <c r="EG104" s="4378"/>
      <c r="EH104" s="4378"/>
      <c r="EI104" s="3959">
        <v>0</v>
      </c>
    </row>
    <row s="6123" customFormat="1" customHeight="1" ht="21">
      <c r="A105" s="4365"/>
      <c r="B105" s="4365"/>
      <c r="C105" s="4365"/>
      <c r="D105" s="4365"/>
      <c r="E105" s="4366"/>
      <c r="F105" s="4366" t="s">
        <v>93</v>
      </c>
      <c r="G105" s="4366"/>
      <c r="H105" s="4366"/>
      <c r="I105" s="4367"/>
      <c r="J105" s="4368"/>
      <c r="K105" s="4365"/>
      <c r="L105" s="4369"/>
      <c r="M105" s="4370"/>
      <c r="N105" s="4370"/>
      <c r="O105" s="4370"/>
      <c r="P105" s="4371"/>
      <c r="Q105" s="4371"/>
      <c r="R105" s="4387"/>
      <c r="S105" s="6124"/>
      <c r="T105" s="6125" t="s">
        <v>599</v>
      </c>
      <c r="U105" s="6126"/>
      <c r="V105" s="6127"/>
      <c r="W105" s="6128"/>
      <c r="X105" s="6129"/>
      <c r="Y105" s="6130"/>
      <c r="Z105" s="6131"/>
      <c r="AA105" s="6132"/>
      <c r="AB105" s="6133"/>
      <c r="AC105" s="6134"/>
      <c r="AD105" s="6135"/>
      <c r="AE105" s="6136"/>
      <c r="AF105" s="6137"/>
      <c r="AG105" s="6138"/>
      <c r="AH105" s="6139"/>
      <c r="AI105" s="6140"/>
      <c r="AJ105" s="6141"/>
      <c r="AK105" s="6142"/>
      <c r="AL105" s="6143"/>
      <c r="AM105" s="6144"/>
      <c r="AN105" s="6145"/>
      <c r="AO105" s="6146"/>
      <c r="AP105" s="6147"/>
      <c r="AQ105" s="6148"/>
      <c r="AR105" s="6149"/>
      <c r="AS105" s="6150"/>
      <c r="AT105" s="6151"/>
      <c r="AU105" s="6152"/>
      <c r="AV105" s="6153"/>
      <c r="AW105" s="6154"/>
      <c r="AX105" s="6155"/>
      <c r="AY105" s="6156"/>
      <c r="AZ105" s="6157"/>
      <c r="BA105" s="6158"/>
      <c r="BB105" s="6159"/>
      <c r="BC105" s="6160"/>
      <c r="BD105" s="6161"/>
      <c r="BE105" s="6162"/>
      <c r="BF105" s="6163"/>
      <c r="BG105" s="6164"/>
      <c r="BH105" s="6165"/>
      <c r="BI105" s="6166"/>
      <c r="BJ105" s="6167"/>
      <c r="BK105" s="6168"/>
      <c r="BL105" s="6169"/>
      <c r="BM105" s="6170"/>
      <c r="BN105" s="6171"/>
      <c r="BO105" s="6172"/>
      <c r="BP105" s="6173"/>
      <c r="BQ105" s="6174"/>
      <c r="BR105" s="6175"/>
      <c r="BS105" s="6176"/>
      <c r="BT105" s="6177"/>
      <c r="BU105" s="6178"/>
      <c r="BV105" s="6179"/>
      <c r="BW105" s="6180"/>
      <c r="BX105" s="6181"/>
      <c r="BY105" s="6182"/>
      <c r="BZ105" s="6183"/>
      <c r="CA105" s="6184"/>
      <c r="CB105" s="6185"/>
      <c r="CC105" s="6186"/>
      <c r="CD105" s="6187"/>
      <c r="CE105" s="6188"/>
      <c r="CF105" s="6189"/>
      <c r="CG105" s="6190"/>
      <c r="CH105" s="6191"/>
      <c r="CI105" s="6192"/>
      <c r="CJ105" s="6193"/>
      <c r="CK105" s="6194"/>
      <c r="CL105" s="6195"/>
      <c r="CM105" s="6196"/>
      <c r="CN105" s="6197"/>
      <c r="CO105" s="6198"/>
      <c r="CP105" s="6199"/>
      <c r="CQ105" s="6200"/>
      <c r="CR105" s="6201"/>
      <c r="CS105" s="6202"/>
      <c r="CT105" s="6203"/>
      <c r="CU105" s="6204"/>
      <c r="CV105" s="6205"/>
      <c r="CW105" s="6206"/>
      <c r="CX105" s="6207"/>
      <c r="CY105" s="6208"/>
      <c r="CZ105" s="6209"/>
      <c r="DA105" s="6210"/>
      <c r="DB105" s="6211"/>
      <c r="DC105" s="6212"/>
      <c r="DD105" s="6213"/>
      <c r="DE105" s="6214"/>
      <c r="DF105" s="6215"/>
      <c r="DG105" s="6216"/>
      <c r="DH105" s="6217"/>
      <c r="DI105" s="6218"/>
      <c r="DJ105" s="6219"/>
      <c r="DK105" s="6220"/>
      <c r="DL105" s="6221"/>
      <c r="DM105" s="6222"/>
      <c r="DN105" s="6223"/>
      <c r="DO105" s="6224"/>
      <c r="DP105" s="6225"/>
      <c r="DQ105" s="6226"/>
      <c r="DR105" s="6227"/>
      <c r="DS105" s="6228"/>
      <c r="DT105" s="6229"/>
      <c r="DU105" s="6230"/>
      <c r="DV105" s="6231"/>
      <c r="DW105" s="6232"/>
      <c r="DX105" s="6233"/>
      <c r="DY105" s="6234"/>
      <c r="DZ105" s="6235"/>
      <c r="EA105" s="6236"/>
      <c r="EB105" s="6237"/>
      <c r="EC105" s="4502" t="s">
        <v>600</v>
      </c>
      <c r="ED105" s="4247"/>
      <c r="EE105" s="4378"/>
      <c r="EF105" s="4378" t="str">
        <f>IF(T105="","",T105)</f>
        <v>Добавить значение признака дифференциации</v>
      </c>
      <c r="EG105" s="4378"/>
      <c r="EH105" s="4378"/>
      <c r="EI105" s="3959">
        <v>0</v>
      </c>
    </row>
    <row s="6238" customFormat="1" customHeight="1" ht="23.25">
      <c r="A106" s="4365"/>
      <c r="B106" s="4365"/>
      <c r="C106" s="4365"/>
      <c r="D106" s="4365"/>
      <c r="E106" s="4366"/>
      <c r="F106" s="4366"/>
      <c r="G106" s="4366"/>
      <c r="H106" s="4366"/>
      <c r="I106" s="4367"/>
      <c r="J106" s="4368" t="str">
        <f>I101&amp;".2"</f>
        <v>1.5.1.1.2</v>
      </c>
      <c r="K106" s="4365"/>
      <c r="L106" s="4369" t="s">
        <v>522</v>
      </c>
      <c r="M106" s="4370"/>
      <c r="N106" s="4370"/>
      <c r="O106" s="4370"/>
      <c r="P106" s="4371"/>
      <c r="Q106" s="4372" t="s">
        <v>106</v>
      </c>
      <c r="R106" s="4373"/>
      <c r="S106" s="4374" t="str">
        <f>$J106</f>
        <v>1.5.1.1.2</v>
      </c>
      <c r="T106" s="4375" t="s">
        <v>523</v>
      </c>
      <c r="U106" s="4376"/>
      <c r="V106" s="3966"/>
      <c r="W106" s="3967"/>
      <c r="X106" s="3967"/>
      <c r="Y106" s="3967"/>
      <c r="Z106" s="3967"/>
      <c r="AA106" s="3967"/>
      <c r="AB106" s="3967"/>
      <c r="AC106" s="3967"/>
      <c r="AD106" s="3967"/>
      <c r="AE106" s="3967"/>
      <c r="AF106" s="3968"/>
      <c r="AG106" s="3966" t="s">
        <v>658</v>
      </c>
      <c r="AH106" s="3967"/>
      <c r="AI106" s="3967"/>
      <c r="AJ106" s="3967"/>
      <c r="AK106" s="3967"/>
      <c r="AL106" s="3967"/>
      <c r="AM106" s="3967"/>
      <c r="AN106" s="3967"/>
      <c r="AO106" s="3967"/>
      <c r="AP106" s="3967"/>
      <c r="AQ106" s="3967"/>
      <c r="AR106" s="3966"/>
      <c r="AS106" s="3967"/>
      <c r="AT106" s="3967"/>
      <c r="AU106" s="3967"/>
      <c r="AV106" s="3967"/>
      <c r="AW106" s="3967"/>
      <c r="AX106" s="3967"/>
      <c r="AY106" s="3967"/>
      <c r="AZ106" s="3967"/>
      <c r="BA106" s="3967"/>
      <c r="BB106" s="3968"/>
      <c r="BC106" s="3966"/>
      <c r="BD106" s="3967"/>
      <c r="BE106" s="3967"/>
      <c r="BF106" s="3967"/>
      <c r="BG106" s="3967"/>
      <c r="BH106" s="3967"/>
      <c r="BI106" s="3967"/>
      <c r="BJ106" s="3967"/>
      <c r="BK106" s="3967"/>
      <c r="BL106" s="3967"/>
      <c r="BM106" s="3968"/>
      <c r="BN106" s="3966"/>
      <c r="BO106" s="3967"/>
      <c r="BP106" s="3967"/>
      <c r="BQ106" s="3967"/>
      <c r="BR106" s="3967"/>
      <c r="BS106" s="3967"/>
      <c r="BT106" s="3967"/>
      <c r="BU106" s="3967"/>
      <c r="BV106" s="3967"/>
      <c r="BW106" s="3967"/>
      <c r="BX106" s="3968"/>
      <c r="BY106" s="3966"/>
      <c r="BZ106" s="3967"/>
      <c r="CA106" s="3967"/>
      <c r="CB106" s="3967"/>
      <c r="CC106" s="3967"/>
      <c r="CD106" s="3967"/>
      <c r="CE106" s="3967"/>
      <c r="CF106" s="3967"/>
      <c r="CG106" s="3967"/>
      <c r="CH106" s="3967"/>
      <c r="CI106" s="3968"/>
      <c r="CJ106" s="3966"/>
      <c r="CK106" s="3967"/>
      <c r="CL106" s="3967"/>
      <c r="CM106" s="3967"/>
      <c r="CN106" s="3967"/>
      <c r="CO106" s="3967"/>
      <c r="CP106" s="3967"/>
      <c r="CQ106" s="3967"/>
      <c r="CR106" s="3967"/>
      <c r="CS106" s="3967"/>
      <c r="CT106" s="3968"/>
      <c r="CU106" s="3966"/>
      <c r="CV106" s="3967"/>
      <c r="CW106" s="3967"/>
      <c r="CX106" s="3967"/>
      <c r="CY106" s="3967"/>
      <c r="CZ106" s="3967"/>
      <c r="DA106" s="3967"/>
      <c r="DB106" s="3967"/>
      <c r="DC106" s="3967"/>
      <c r="DD106" s="3967"/>
      <c r="DE106" s="3968"/>
      <c r="DF106" s="3966"/>
      <c r="DG106" s="3967"/>
      <c r="DH106" s="3967"/>
      <c r="DI106" s="3967"/>
      <c r="DJ106" s="3967"/>
      <c r="DK106" s="3967"/>
      <c r="DL106" s="3967"/>
      <c r="DM106" s="3967"/>
      <c r="DN106" s="3967"/>
      <c r="DO106" s="3967"/>
      <c r="DP106" s="3968"/>
      <c r="DQ106" s="3966"/>
      <c r="DR106" s="3967"/>
      <c r="DS106" s="3967"/>
      <c r="DT106" s="3967"/>
      <c r="DU106" s="3967"/>
      <c r="DV106" s="3967"/>
      <c r="DW106" s="3967"/>
      <c r="DX106" s="3967"/>
      <c r="DY106" s="3967"/>
      <c r="DZ106" s="3967"/>
      <c r="EA106" s="3968"/>
      <c r="EB106" s="3968"/>
      <c r="EC106" s="4377" t="s">
        <v>598</v>
      </c>
      <c r="ED106" s="4247"/>
      <c r="EE106" s="4378"/>
      <c r="EF106" s="4378" t="str">
        <f>IF(T106="","",T106)</f>
        <v>Группа потребителей</v>
      </c>
      <c r="EG106" s="4378"/>
      <c r="EH106" s="4378"/>
      <c r="EI106" s="3959">
        <v>0</v>
      </c>
    </row>
    <row s="6239" customFormat="1" customHeight="1" ht="23.25">
      <c r="A107" s="4365"/>
      <c r="B107" s="4365"/>
      <c r="C107" s="4365"/>
      <c r="D107" s="4365"/>
      <c r="E107" s="4366"/>
      <c r="F107" s="4366"/>
      <c r="G107" s="4366"/>
      <c r="H107" s="4366"/>
      <c r="I107" s="4367"/>
      <c r="J107" s="4367" t="str">
        <f>I101&amp;".1"</f>
        <v>1.5.1.1.1</v>
      </c>
      <c r="K107" s="4368" t="str">
        <f>J106&amp;".1"</f>
        <v>1.5.1.1.2.1</v>
      </c>
      <c r="L107" s="4369"/>
      <c r="M107" s="4370"/>
      <c r="N107" s="4370"/>
      <c r="O107" s="4370"/>
      <c r="P107" s="4371"/>
      <c r="Q107" s="4371"/>
      <c r="R107" s="4373">
        <v>1</v>
      </c>
      <c r="S107" s="4374" t="str">
        <f>$K107</f>
        <v>1.5.1.1.2.1</v>
      </c>
      <c r="T107" s="4380" t="s">
        <v>659</v>
      </c>
      <c r="U107" s="4376"/>
      <c r="V107" s="3969"/>
      <c r="W107" s="3969"/>
      <c r="X107" s="3969"/>
      <c r="Y107" s="3969"/>
      <c r="Z107" s="3969"/>
      <c r="AA107" s="3969"/>
      <c r="AB107" s="3969"/>
      <c r="AC107" s="3970"/>
      <c r="AD107" s="3971" t="s">
        <v>63</v>
      </c>
      <c r="AE107" s="3970"/>
      <c r="AF107" s="3971" t="s">
        <v>63</v>
      </c>
      <c r="AG107" s="3969">
        <v>224.21</v>
      </c>
      <c r="AH107" s="3969"/>
      <c r="AI107" s="3969"/>
      <c r="AJ107" s="3969"/>
      <c r="AK107" s="3969"/>
      <c r="AL107" s="3969"/>
      <c r="AM107" s="3969"/>
      <c r="AN107" s="3970">
        <v>45292</v>
      </c>
      <c r="AO107" s="3971" t="s">
        <v>63</v>
      </c>
      <c r="AP107" s="4274">
        <v>45473</v>
      </c>
      <c r="AQ107" s="3971" t="s">
        <v>63</v>
      </c>
      <c r="AR107" s="3969">
        <v>241.32</v>
      </c>
      <c r="AS107" s="3969"/>
      <c r="AT107" s="3969"/>
      <c r="AU107" s="3969"/>
      <c r="AV107" s="3969"/>
      <c r="AW107" s="3969"/>
      <c r="AX107" s="3969"/>
      <c r="AY107" s="3970">
        <v>45474</v>
      </c>
      <c r="AZ107" s="3971" t="s">
        <v>63</v>
      </c>
      <c r="BA107" s="3970">
        <v>45838</v>
      </c>
      <c r="BB107" s="3971" t="s">
        <v>63</v>
      </c>
      <c r="BC107" s="3969">
        <v>264.34</v>
      </c>
      <c r="BD107" s="3969"/>
      <c r="BE107" s="3969"/>
      <c r="BF107" s="3969"/>
      <c r="BG107" s="3969"/>
      <c r="BH107" s="3969"/>
      <c r="BI107" s="3969"/>
      <c r="BJ107" s="3970">
        <v>45839</v>
      </c>
      <c r="BK107" s="3971" t="s">
        <v>63</v>
      </c>
      <c r="BL107" s="3970">
        <v>46022</v>
      </c>
      <c r="BM107" s="3971" t="s">
        <v>63</v>
      </c>
      <c r="BN107" s="3969">
        <v>264.34</v>
      </c>
      <c r="BO107" s="3969"/>
      <c r="BP107" s="3969"/>
      <c r="BQ107" s="3969"/>
      <c r="BR107" s="3969"/>
      <c r="BS107" s="3969"/>
      <c r="BT107" s="3969"/>
      <c r="BU107" s="3970">
        <v>46023</v>
      </c>
      <c r="BV107" s="3971" t="s">
        <v>63</v>
      </c>
      <c r="BW107" s="3970">
        <v>46203</v>
      </c>
      <c r="BX107" s="3971" t="s">
        <v>63</v>
      </c>
      <c r="BY107" s="3969">
        <v>276.67</v>
      </c>
      <c r="BZ107" s="3969"/>
      <c r="CA107" s="3969"/>
      <c r="CB107" s="3969"/>
      <c r="CC107" s="3969"/>
      <c r="CD107" s="3969"/>
      <c r="CE107" s="3969"/>
      <c r="CF107" s="3970">
        <v>46204</v>
      </c>
      <c r="CG107" s="3971" t="s">
        <v>63</v>
      </c>
      <c r="CH107" s="3970">
        <v>46387</v>
      </c>
      <c r="CI107" s="3971" t="s">
        <v>63</v>
      </c>
      <c r="CJ107" s="3969">
        <v>276.67</v>
      </c>
      <c r="CK107" s="3969"/>
      <c r="CL107" s="3969"/>
      <c r="CM107" s="3969"/>
      <c r="CN107" s="3969"/>
      <c r="CO107" s="3969"/>
      <c r="CP107" s="3969"/>
      <c r="CQ107" s="3970">
        <v>46388</v>
      </c>
      <c r="CR107" s="3971" t="s">
        <v>63</v>
      </c>
      <c r="CS107" s="3970">
        <v>46568</v>
      </c>
      <c r="CT107" s="3971" t="s">
        <v>63</v>
      </c>
      <c r="CU107" s="3969">
        <v>289.61</v>
      </c>
      <c r="CV107" s="3969"/>
      <c r="CW107" s="3969"/>
      <c r="CX107" s="3969"/>
      <c r="CY107" s="3969"/>
      <c r="CZ107" s="3969"/>
      <c r="DA107" s="3969"/>
      <c r="DB107" s="3970">
        <v>46569</v>
      </c>
      <c r="DC107" s="3971" t="s">
        <v>63</v>
      </c>
      <c r="DD107" s="3970">
        <v>46752</v>
      </c>
      <c r="DE107" s="3971" t="s">
        <v>63</v>
      </c>
      <c r="DF107" s="3969">
        <v>289.61</v>
      </c>
      <c r="DG107" s="3969"/>
      <c r="DH107" s="3969"/>
      <c r="DI107" s="3969"/>
      <c r="DJ107" s="3969"/>
      <c r="DK107" s="3969"/>
      <c r="DL107" s="3969"/>
      <c r="DM107" s="3970">
        <v>46753</v>
      </c>
      <c r="DN107" s="3971" t="s">
        <v>63</v>
      </c>
      <c r="DO107" s="3970">
        <v>46934</v>
      </c>
      <c r="DP107" s="3971" t="s">
        <v>63</v>
      </c>
      <c r="DQ107" s="3969">
        <v>301.87</v>
      </c>
      <c r="DR107" s="3969"/>
      <c r="DS107" s="3969"/>
      <c r="DT107" s="3969"/>
      <c r="DU107" s="3969"/>
      <c r="DV107" s="3969"/>
      <c r="DW107" s="3969"/>
      <c r="DX107" s="3970">
        <v>46935</v>
      </c>
      <c r="DY107" s="3971" t="s">
        <v>63</v>
      </c>
      <c r="DZ107" s="3970">
        <v>47118</v>
      </c>
      <c r="EA107" s="3971" t="s">
        <v>63</v>
      </c>
      <c r="EB107" s="4381"/>
      <c r="EC107"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107" s="4247">
        <f>STRCHECKDATE(V108:EB108)</f>
      </c>
      <c r="EE107" s="4378"/>
      <c r="EF107" s="4378" t="str">
        <f>IF(T107="","",T107)</f>
        <v>С учетом НДС</v>
      </c>
      <c r="EG107" s="4378"/>
      <c r="EH107" s="4378"/>
      <c r="EI107" s="3959">
        <v>0</v>
      </c>
    </row>
    <row s="6240" customFormat="1" customHeight="1" ht="14.25">
      <c r="A108" s="4365"/>
      <c r="B108" s="4365"/>
      <c r="C108" s="4365"/>
      <c r="D108" s="4365"/>
      <c r="E108" s="4366"/>
      <c r="F108" s="4366"/>
      <c r="G108" s="4366"/>
      <c r="H108" s="4366"/>
      <c r="I108" s="4367"/>
      <c r="J108" s="4367" t="str">
        <f>I101&amp;".1"</f>
        <v>1.5.1.1.1</v>
      </c>
      <c r="K108" s="4368"/>
      <c r="L108" s="4369"/>
      <c r="M108" s="4370"/>
      <c r="N108" s="4370"/>
      <c r="O108" s="4370"/>
      <c r="P108" s="4371"/>
      <c r="Q108" s="4371"/>
      <c r="R108" s="4373"/>
      <c r="S108" s="4384"/>
      <c r="T108" s="4376"/>
      <c r="U108" s="4376"/>
      <c r="V108" s="3972"/>
      <c r="W108" s="3972"/>
      <c r="X108" s="3972"/>
      <c r="Y108" s="3972"/>
      <c r="Z108" s="3972"/>
      <c r="AA108" s="3972"/>
      <c r="AB108" s="3972"/>
      <c r="AC108" s="3973"/>
      <c r="AD108" s="3971"/>
      <c r="AE108" s="3973"/>
      <c r="AF108" s="3971"/>
      <c r="AG108" s="3972"/>
      <c r="AH108" s="3972"/>
      <c r="AI108" s="3972"/>
      <c r="AJ108" s="3972"/>
      <c r="AK108" s="3972"/>
      <c r="AL108" s="3972"/>
      <c r="AM108" s="3972"/>
      <c r="AN108" s="3973"/>
      <c r="AO108" s="3971"/>
      <c r="AP108" s="4275"/>
      <c r="AQ108" s="3971"/>
      <c r="AR108" s="3972"/>
      <c r="AS108" s="3972"/>
      <c r="AT108" s="3972"/>
      <c r="AU108" s="3972"/>
      <c r="AV108" s="3972"/>
      <c r="AW108" s="3972"/>
      <c r="AX108" s="3972"/>
      <c r="AY108" s="3973"/>
      <c r="AZ108" s="3971"/>
      <c r="BA108" s="3973"/>
      <c r="BB108" s="3971"/>
      <c r="BC108" s="3972"/>
      <c r="BD108" s="3972"/>
      <c r="BE108" s="3972"/>
      <c r="BF108" s="3972"/>
      <c r="BG108" s="3972"/>
      <c r="BH108" s="3972"/>
      <c r="BI108" s="3972"/>
      <c r="BJ108" s="3973"/>
      <c r="BK108" s="3971"/>
      <c r="BL108" s="3973"/>
      <c r="BM108" s="3971"/>
      <c r="BN108" s="3972"/>
      <c r="BO108" s="3972"/>
      <c r="BP108" s="3972"/>
      <c r="BQ108" s="3972"/>
      <c r="BR108" s="3972"/>
      <c r="BS108" s="3972"/>
      <c r="BT108" s="3972"/>
      <c r="BU108" s="3973"/>
      <c r="BV108" s="3971"/>
      <c r="BW108" s="3973"/>
      <c r="BX108" s="3971"/>
      <c r="BY108" s="3972"/>
      <c r="BZ108" s="3972"/>
      <c r="CA108" s="3972"/>
      <c r="CB108" s="3972"/>
      <c r="CC108" s="3972"/>
      <c r="CD108" s="3972"/>
      <c r="CE108" s="3972"/>
      <c r="CF108" s="3973"/>
      <c r="CG108" s="3971"/>
      <c r="CH108" s="3973"/>
      <c r="CI108" s="3971"/>
      <c r="CJ108" s="3972"/>
      <c r="CK108" s="3972"/>
      <c r="CL108" s="3972"/>
      <c r="CM108" s="3972"/>
      <c r="CN108" s="3972"/>
      <c r="CO108" s="3972"/>
      <c r="CP108" s="3972"/>
      <c r="CQ108" s="3973"/>
      <c r="CR108" s="3971"/>
      <c r="CS108" s="3973"/>
      <c r="CT108" s="3971"/>
      <c r="CU108" s="3972"/>
      <c r="CV108" s="3972"/>
      <c r="CW108" s="3972"/>
      <c r="CX108" s="3972"/>
      <c r="CY108" s="3972"/>
      <c r="CZ108" s="3972"/>
      <c r="DA108" s="3972"/>
      <c r="DB108" s="3973"/>
      <c r="DC108" s="3971"/>
      <c r="DD108" s="3973"/>
      <c r="DE108" s="3971"/>
      <c r="DF108" s="3972"/>
      <c r="DG108" s="3972"/>
      <c r="DH108" s="3972"/>
      <c r="DI108" s="3972"/>
      <c r="DJ108" s="3972"/>
      <c r="DK108" s="3972"/>
      <c r="DL108" s="3972"/>
      <c r="DM108" s="3973"/>
      <c r="DN108" s="3971"/>
      <c r="DO108" s="3973"/>
      <c r="DP108" s="3971"/>
      <c r="DQ108" s="3972"/>
      <c r="DR108" s="3972"/>
      <c r="DS108" s="3972"/>
      <c r="DT108" s="3972"/>
      <c r="DU108" s="3972"/>
      <c r="DV108" s="3972"/>
      <c r="DW108" s="3972"/>
      <c r="DX108" s="3973"/>
      <c r="DY108" s="3971"/>
      <c r="DZ108" s="3973"/>
      <c r="EA108" s="3971"/>
      <c r="EB108" s="4385"/>
      <c r="EC108" s="4382"/>
      <c r="ED108" s="4247"/>
      <c r="EE108" s="4378"/>
      <c r="EF108" s="4378" t="str">
        <f>IF(T108="","",T108)</f>
        <v/>
      </c>
      <c r="EG108" s="4378"/>
      <c r="EH108" s="4378"/>
      <c r="EI108" s="3959">
        <v>0</v>
      </c>
    </row>
    <row s="6241" customFormat="1" customHeight="1" ht="21">
      <c r="A109" s="4365"/>
      <c r="B109" s="4365"/>
      <c r="C109" s="4365"/>
      <c r="D109" s="4365"/>
      <c r="E109" s="4366"/>
      <c r="F109" s="4366"/>
      <c r="G109" s="4366"/>
      <c r="H109" s="4366"/>
      <c r="I109" s="4367"/>
      <c r="J109" s="4368" t="str">
        <f>I101&amp;".1"</f>
        <v>1.5.1.1.1</v>
      </c>
      <c r="K109" s="4365"/>
      <c r="L109" s="4369"/>
      <c r="M109" s="4370"/>
      <c r="N109" s="4370"/>
      <c r="O109" s="4370"/>
      <c r="P109" s="4371"/>
      <c r="Q109" s="4371"/>
      <c r="R109" s="4387"/>
      <c r="S109" s="6242"/>
      <c r="T109" s="6243" t="s">
        <v>599</v>
      </c>
      <c r="U109" s="6244"/>
      <c r="V109" s="6245"/>
      <c r="W109" s="6246"/>
      <c r="X109" s="6247"/>
      <c r="Y109" s="6248"/>
      <c r="Z109" s="6249"/>
      <c r="AA109" s="6250"/>
      <c r="AB109" s="6251"/>
      <c r="AC109" s="6252"/>
      <c r="AD109" s="6253"/>
      <c r="AE109" s="6254"/>
      <c r="AF109" s="6255"/>
      <c r="AG109" s="6256"/>
      <c r="AH109" s="6257"/>
      <c r="AI109" s="6258"/>
      <c r="AJ109" s="6259"/>
      <c r="AK109" s="6260"/>
      <c r="AL109" s="6261"/>
      <c r="AM109" s="6262"/>
      <c r="AN109" s="6263"/>
      <c r="AO109" s="6264"/>
      <c r="AP109" s="6265"/>
      <c r="AQ109" s="6266"/>
      <c r="AR109" s="6267"/>
      <c r="AS109" s="6268"/>
      <c r="AT109" s="6269"/>
      <c r="AU109" s="6270"/>
      <c r="AV109" s="6271"/>
      <c r="AW109" s="6272"/>
      <c r="AX109" s="6273"/>
      <c r="AY109" s="6274"/>
      <c r="AZ109" s="6275"/>
      <c r="BA109" s="6276"/>
      <c r="BB109" s="6277"/>
      <c r="BC109" s="6278"/>
      <c r="BD109" s="6279"/>
      <c r="BE109" s="6280"/>
      <c r="BF109" s="6281"/>
      <c r="BG109" s="6282"/>
      <c r="BH109" s="6283"/>
      <c r="BI109" s="6284"/>
      <c r="BJ109" s="6285"/>
      <c r="BK109" s="6286"/>
      <c r="BL109" s="6287"/>
      <c r="BM109" s="6288"/>
      <c r="BN109" s="6289"/>
      <c r="BO109" s="6290"/>
      <c r="BP109" s="6291"/>
      <c r="BQ109" s="6292"/>
      <c r="BR109" s="6293"/>
      <c r="BS109" s="6294"/>
      <c r="BT109" s="6295"/>
      <c r="BU109" s="6296"/>
      <c r="BV109" s="6297"/>
      <c r="BW109" s="6298"/>
      <c r="BX109" s="6299"/>
      <c r="BY109" s="6300"/>
      <c r="BZ109" s="6301"/>
      <c r="CA109" s="6302"/>
      <c r="CB109" s="6303"/>
      <c r="CC109" s="6304"/>
      <c r="CD109" s="6305"/>
      <c r="CE109" s="6306"/>
      <c r="CF109" s="6307"/>
      <c r="CG109" s="6308"/>
      <c r="CH109" s="6309"/>
      <c r="CI109" s="6310"/>
      <c r="CJ109" s="6311"/>
      <c r="CK109" s="6312"/>
      <c r="CL109" s="6313"/>
      <c r="CM109" s="6314"/>
      <c r="CN109" s="6315"/>
      <c r="CO109" s="6316"/>
      <c r="CP109" s="6317"/>
      <c r="CQ109" s="6318"/>
      <c r="CR109" s="6319"/>
      <c r="CS109" s="6320"/>
      <c r="CT109" s="6321"/>
      <c r="CU109" s="6322"/>
      <c r="CV109" s="6323"/>
      <c r="CW109" s="6324"/>
      <c r="CX109" s="6325"/>
      <c r="CY109" s="6326"/>
      <c r="CZ109" s="6327"/>
      <c r="DA109" s="6328"/>
      <c r="DB109" s="6329"/>
      <c r="DC109" s="6330"/>
      <c r="DD109" s="6331"/>
      <c r="DE109" s="6332"/>
      <c r="DF109" s="6333"/>
      <c r="DG109" s="6334"/>
      <c r="DH109" s="6335"/>
      <c r="DI109" s="6336"/>
      <c r="DJ109" s="6337"/>
      <c r="DK109" s="6338"/>
      <c r="DL109" s="6339"/>
      <c r="DM109" s="6340"/>
      <c r="DN109" s="6341"/>
      <c r="DO109" s="6342"/>
      <c r="DP109" s="6343"/>
      <c r="DQ109" s="6344"/>
      <c r="DR109" s="6345"/>
      <c r="DS109" s="6346"/>
      <c r="DT109" s="6347"/>
      <c r="DU109" s="6348"/>
      <c r="DV109" s="6349"/>
      <c r="DW109" s="6350"/>
      <c r="DX109" s="6351"/>
      <c r="DY109" s="6352"/>
      <c r="DZ109" s="6353"/>
      <c r="EA109" s="6354"/>
      <c r="EB109" s="6355"/>
      <c r="EC109" s="4502" t="s">
        <v>600</v>
      </c>
      <c r="ED109" s="4247"/>
      <c r="EE109" s="4378"/>
      <c r="EF109" s="4378" t="str">
        <f>IF(T109="","",T109)</f>
        <v>Добавить значение признака дифференциации</v>
      </c>
      <c r="EG109" s="4378"/>
      <c r="EH109" s="4378"/>
      <c r="EI109" s="3959">
        <v>0</v>
      </c>
    </row>
    <row s="6356" customFormat="1" customHeight="1" ht="21">
      <c r="A110" s="4365"/>
      <c r="B110" s="4365"/>
      <c r="C110" s="4365"/>
      <c r="D110" s="4365"/>
      <c r="E110" s="4366"/>
      <c r="F110" s="4366" t="s">
        <v>93</v>
      </c>
      <c r="G110" s="4366"/>
      <c r="H110" s="4366"/>
      <c r="I110" s="4368"/>
      <c r="J110" s="4365"/>
      <c r="K110" s="4365"/>
      <c r="L110" s="4369"/>
      <c r="M110" s="4370"/>
      <c r="N110" s="4370"/>
      <c r="O110" s="4370"/>
      <c r="P110" s="4371"/>
      <c r="Q110" s="4371"/>
      <c r="R110" s="4387"/>
      <c r="S110" s="6357"/>
      <c r="T110" s="6358" t="s">
        <v>528</v>
      </c>
      <c r="U110" s="6359"/>
      <c r="V110" s="6360"/>
      <c r="W110" s="6361"/>
      <c r="X110" s="6362"/>
      <c r="Y110" s="6363"/>
      <c r="Z110" s="6364"/>
      <c r="AA110" s="6365"/>
      <c r="AB110" s="6366"/>
      <c r="AC110" s="6367"/>
      <c r="AD110" s="6368"/>
      <c r="AE110" s="6369"/>
      <c r="AF110" s="6370"/>
      <c r="AG110" s="6371"/>
      <c r="AH110" s="6372"/>
      <c r="AI110" s="6373"/>
      <c r="AJ110" s="6374"/>
      <c r="AK110" s="6375"/>
      <c r="AL110" s="6376"/>
      <c r="AM110" s="6377"/>
      <c r="AN110" s="6378"/>
      <c r="AO110" s="6379"/>
      <c r="AP110" s="6380"/>
      <c r="AQ110" s="6381"/>
      <c r="AR110" s="6382"/>
      <c r="AS110" s="6383"/>
      <c r="AT110" s="6384"/>
      <c r="AU110" s="6385"/>
      <c r="AV110" s="6386"/>
      <c r="AW110" s="6387"/>
      <c r="AX110" s="6388"/>
      <c r="AY110" s="6389"/>
      <c r="AZ110" s="6390"/>
      <c r="BA110" s="6391"/>
      <c r="BB110" s="6392"/>
      <c r="BC110" s="6393"/>
      <c r="BD110" s="6394"/>
      <c r="BE110" s="6395"/>
      <c r="BF110" s="6396"/>
      <c r="BG110" s="6397"/>
      <c r="BH110" s="6398"/>
      <c r="BI110" s="6399"/>
      <c r="BJ110" s="6400"/>
      <c r="BK110" s="6401"/>
      <c r="BL110" s="6402"/>
      <c r="BM110" s="6403"/>
      <c r="BN110" s="6404"/>
      <c r="BO110" s="6405"/>
      <c r="BP110" s="6406"/>
      <c r="BQ110" s="6407"/>
      <c r="BR110" s="6408"/>
      <c r="BS110" s="6409"/>
      <c r="BT110" s="6410"/>
      <c r="BU110" s="6411"/>
      <c r="BV110" s="6412"/>
      <c r="BW110" s="6413"/>
      <c r="BX110" s="6414"/>
      <c r="BY110" s="6415"/>
      <c r="BZ110" s="6416"/>
      <c r="CA110" s="6417"/>
      <c r="CB110" s="6418"/>
      <c r="CC110" s="6419"/>
      <c r="CD110" s="6420"/>
      <c r="CE110" s="6421"/>
      <c r="CF110" s="6422"/>
      <c r="CG110" s="6423"/>
      <c r="CH110" s="6424"/>
      <c r="CI110" s="6425"/>
      <c r="CJ110" s="6426"/>
      <c r="CK110" s="6427"/>
      <c r="CL110" s="6428"/>
      <c r="CM110" s="6429"/>
      <c r="CN110" s="6430"/>
      <c r="CO110" s="6431"/>
      <c r="CP110" s="6432"/>
      <c r="CQ110" s="6433"/>
      <c r="CR110" s="6434"/>
      <c r="CS110" s="6435"/>
      <c r="CT110" s="6436"/>
      <c r="CU110" s="6437"/>
      <c r="CV110" s="6438"/>
      <c r="CW110" s="6439"/>
      <c r="CX110" s="6440"/>
      <c r="CY110" s="6441"/>
      <c r="CZ110" s="6442"/>
      <c r="DA110" s="6443"/>
      <c r="DB110" s="6444"/>
      <c r="DC110" s="6445"/>
      <c r="DD110" s="6446"/>
      <c r="DE110" s="6447"/>
      <c r="DF110" s="6448"/>
      <c r="DG110" s="6449"/>
      <c r="DH110" s="6450"/>
      <c r="DI110" s="6451"/>
      <c r="DJ110" s="6452"/>
      <c r="DK110" s="6453"/>
      <c r="DL110" s="6454"/>
      <c r="DM110" s="6455"/>
      <c r="DN110" s="6456"/>
      <c r="DO110" s="6457"/>
      <c r="DP110" s="6458"/>
      <c r="DQ110" s="6459"/>
      <c r="DR110" s="6460"/>
      <c r="DS110" s="6461"/>
      <c r="DT110" s="6462"/>
      <c r="DU110" s="6463"/>
      <c r="DV110" s="6464"/>
      <c r="DW110" s="6465"/>
      <c r="DX110" s="6466"/>
      <c r="DY110" s="6467"/>
      <c r="DZ110" s="6468"/>
      <c r="EA110" s="6469"/>
      <c r="EB110" s="6470"/>
      <c r="EC110" s="6471"/>
      <c r="ED110" s="4247"/>
      <c r="EE110" s="4378"/>
      <c r="EF110" s="4378" t="str">
        <f>IF(T110="","",T110)</f>
        <v>Добавить группу потребителей</v>
      </c>
      <c r="EG110" s="4378"/>
      <c r="EH110" s="4378"/>
      <c r="EI110" s="3959">
        <v>0</v>
      </c>
    </row>
    <row s="6472" customFormat="1" customHeight="1" ht="21">
      <c r="A111" s="4365"/>
      <c r="B111" s="4365"/>
      <c r="C111" s="4365"/>
      <c r="D111" s="4365"/>
      <c r="E111" s="4366"/>
      <c r="F111" s="4366" t="s">
        <v>93</v>
      </c>
      <c r="G111" s="4366"/>
      <c r="H111" s="4680"/>
      <c r="I111" s="4365"/>
      <c r="J111" s="4365"/>
      <c r="K111" s="4365"/>
      <c r="L111" s="4369"/>
      <c r="M111" s="4681"/>
      <c r="N111" s="4681"/>
      <c r="O111" s="4239"/>
      <c r="P111" s="5047"/>
      <c r="Q111" s="5048"/>
      <c r="R111" s="5049"/>
      <c r="S111" s="6473"/>
      <c r="T111" s="6474" t="s">
        <v>601</v>
      </c>
      <c r="U111" s="6475"/>
      <c r="V111" s="6476"/>
      <c r="W111" s="6477"/>
      <c r="X111" s="6478"/>
      <c r="Y111" s="6479"/>
      <c r="Z111" s="6480"/>
      <c r="AA111" s="6481"/>
      <c r="AB111" s="6482"/>
      <c r="AC111" s="6483"/>
      <c r="AD111" s="6484"/>
      <c r="AE111" s="6485"/>
      <c r="AF111" s="6486"/>
      <c r="AG111" s="6487"/>
      <c r="AH111" s="6488"/>
      <c r="AI111" s="6489"/>
      <c r="AJ111" s="6490"/>
      <c r="AK111" s="6491"/>
      <c r="AL111" s="6492"/>
      <c r="AM111" s="6493"/>
      <c r="AN111" s="6494"/>
      <c r="AO111" s="6495"/>
      <c r="AP111" s="6496"/>
      <c r="AQ111" s="6497"/>
      <c r="AR111" s="6498"/>
      <c r="AS111" s="6499"/>
      <c r="AT111" s="6500"/>
      <c r="AU111" s="6501"/>
      <c r="AV111" s="6502"/>
      <c r="AW111" s="6503"/>
      <c r="AX111" s="6504"/>
      <c r="AY111" s="6505"/>
      <c r="AZ111" s="6506"/>
      <c r="BA111" s="6507"/>
      <c r="BB111" s="6508"/>
      <c r="BC111" s="6509"/>
      <c r="BD111" s="6510"/>
      <c r="BE111" s="6511"/>
      <c r="BF111" s="6512"/>
      <c r="BG111" s="6513"/>
      <c r="BH111" s="6514"/>
      <c r="BI111" s="6515"/>
      <c r="BJ111" s="6516"/>
      <c r="BK111" s="6517"/>
      <c r="BL111" s="6518"/>
      <c r="BM111" s="6519"/>
      <c r="BN111" s="6520"/>
      <c r="BO111" s="6521"/>
      <c r="BP111" s="6522"/>
      <c r="BQ111" s="6523"/>
      <c r="BR111" s="6524"/>
      <c r="BS111" s="6525"/>
      <c r="BT111" s="6526"/>
      <c r="BU111" s="6527"/>
      <c r="BV111" s="6528"/>
      <c r="BW111" s="6529"/>
      <c r="BX111" s="6530"/>
      <c r="BY111" s="6531"/>
      <c r="BZ111" s="6532"/>
      <c r="CA111" s="6533"/>
      <c r="CB111" s="6534"/>
      <c r="CC111" s="6535"/>
      <c r="CD111" s="6536"/>
      <c r="CE111" s="6537"/>
      <c r="CF111" s="6538"/>
      <c r="CG111" s="6539"/>
      <c r="CH111" s="6540"/>
      <c r="CI111" s="6541"/>
      <c r="CJ111" s="6542"/>
      <c r="CK111" s="6543"/>
      <c r="CL111" s="6544"/>
      <c r="CM111" s="6545"/>
      <c r="CN111" s="6546"/>
      <c r="CO111" s="6547"/>
      <c r="CP111" s="6548"/>
      <c r="CQ111" s="6549"/>
      <c r="CR111" s="6550"/>
      <c r="CS111" s="6551"/>
      <c r="CT111" s="6552"/>
      <c r="CU111" s="6553"/>
      <c r="CV111" s="6554"/>
      <c r="CW111" s="6555"/>
      <c r="CX111" s="6556"/>
      <c r="CY111" s="6557"/>
      <c r="CZ111" s="6558"/>
      <c r="DA111" s="6559"/>
      <c r="DB111" s="6560"/>
      <c r="DC111" s="6561"/>
      <c r="DD111" s="6562"/>
      <c r="DE111" s="6563"/>
      <c r="DF111" s="6564"/>
      <c r="DG111" s="6565"/>
      <c r="DH111" s="6566"/>
      <c r="DI111" s="6567"/>
      <c r="DJ111" s="6568"/>
      <c r="DK111" s="6569"/>
      <c r="DL111" s="6570"/>
      <c r="DM111" s="6571"/>
      <c r="DN111" s="6572"/>
      <c r="DO111" s="6573"/>
      <c r="DP111" s="6574"/>
      <c r="DQ111" s="6575"/>
      <c r="DR111" s="6576"/>
      <c r="DS111" s="6577"/>
      <c r="DT111" s="6578"/>
      <c r="DU111" s="6579"/>
      <c r="DV111" s="6580"/>
      <c r="DW111" s="6581"/>
      <c r="DX111" s="6582"/>
      <c r="DY111" s="6583"/>
      <c r="DZ111" s="6584"/>
      <c r="EA111" s="6585"/>
      <c r="EB111" s="6586"/>
      <c r="EC111" s="6587"/>
      <c r="ED111" s="4247"/>
      <c r="EE111" s="4378"/>
      <c r="EF111" s="4378" t="str">
        <f>IF(T111="","",T111)</f>
        <v>Добавить наименование признака дифференциации</v>
      </c>
      <c r="EG111" s="4378"/>
      <c r="EH111" s="4378"/>
      <c r="EI111" s="3959">
        <v>0</v>
      </c>
    </row>
    <row s="6588" customFormat="1" customHeight="1" ht="14.25">
      <c r="A112" s="5166"/>
      <c r="B112" s="5166"/>
      <c r="C112" s="5166"/>
      <c r="D112" s="5166"/>
      <c r="E112" s="4366"/>
      <c r="F112" s="4680" t="s">
        <v>93</v>
      </c>
      <c r="G112" s="5166"/>
      <c r="H112" s="5166"/>
      <c r="I112" s="5166"/>
      <c r="J112" s="5166"/>
      <c r="K112" s="5166"/>
      <c r="L112" s="5167"/>
      <c r="M112" s="5168"/>
      <c r="N112" s="5168"/>
      <c r="O112" s="4247"/>
      <c r="P112" s="5169"/>
      <c r="Q112" s="5170"/>
      <c r="R112" s="5169"/>
      <c r="S112" s="5171"/>
      <c r="T112" s="5172" t="s">
        <v>315</v>
      </c>
      <c r="U112" s="4238"/>
      <c r="V112" s="4238"/>
      <c r="W112" s="4238"/>
      <c r="X112" s="4238"/>
      <c r="Y112" s="4238"/>
      <c r="Z112" s="4238"/>
      <c r="AA112" s="4238"/>
      <c r="AB112" s="4238"/>
      <c r="AC112" s="4238"/>
      <c r="AD112" s="4238"/>
      <c r="AE112" s="4238"/>
      <c r="AF112" s="4238"/>
      <c r="AG112" s="4238"/>
      <c r="AH112" s="4238"/>
      <c r="AI112" s="4238"/>
      <c r="AJ112" s="4238"/>
      <c r="AK112" s="4238"/>
      <c r="AL112" s="4238"/>
      <c r="AM112" s="4238"/>
      <c r="AN112" s="4238"/>
      <c r="AO112" s="4238"/>
      <c r="AP112" s="4238"/>
      <c r="AQ112" s="4238"/>
      <c r="AR112" s="4238"/>
      <c r="AS112" s="4238"/>
      <c r="AT112" s="4238"/>
      <c r="AU112" s="4238"/>
      <c r="AV112" s="4238"/>
      <c r="AW112" s="4238"/>
      <c r="AX112" s="4238"/>
      <c r="AY112" s="4238"/>
      <c r="AZ112" s="4238"/>
      <c r="BA112" s="4238"/>
      <c r="BB112" s="4238"/>
      <c r="BC112" s="4238"/>
      <c r="BD112" s="4238"/>
      <c r="BE112" s="4238"/>
      <c r="BF112" s="4238"/>
      <c r="BG112" s="4238"/>
      <c r="BH112" s="4238"/>
      <c r="BI112" s="4238"/>
      <c r="BJ112" s="4238"/>
      <c r="BK112" s="4238"/>
      <c r="BL112" s="4238"/>
      <c r="BM112" s="4238"/>
      <c r="BN112" s="4238"/>
      <c r="BO112" s="4238"/>
      <c r="BP112" s="4238"/>
      <c r="BQ112" s="4238"/>
      <c r="BR112" s="4238"/>
      <c r="BS112" s="4238"/>
      <c r="BT112" s="4238"/>
      <c r="BU112" s="4238"/>
      <c r="BV112" s="4238"/>
      <c r="BW112" s="4238"/>
      <c r="BX112" s="4238"/>
      <c r="BY112" s="4238"/>
      <c r="BZ112" s="4238"/>
      <c r="CA112" s="4238"/>
      <c r="CB112" s="4238"/>
      <c r="CC112" s="4238"/>
      <c r="CD112" s="4238"/>
      <c r="CE112" s="4238"/>
      <c r="CF112" s="4238"/>
      <c r="CG112" s="4238"/>
      <c r="CH112" s="4238"/>
      <c r="CI112" s="4238"/>
      <c r="CJ112" s="4238"/>
      <c r="CK112" s="4238"/>
      <c r="CL112" s="4238"/>
      <c r="CM112" s="4238"/>
      <c r="CN112" s="4238"/>
      <c r="CO112" s="4238"/>
      <c r="CP112" s="4238"/>
      <c r="CQ112" s="4238"/>
      <c r="CR112" s="4238"/>
      <c r="CS112" s="4238"/>
      <c r="CT112" s="4238"/>
      <c r="CU112" s="4238"/>
      <c r="CV112" s="4238"/>
      <c r="CW112" s="4238"/>
      <c r="CX112" s="4238"/>
      <c r="CY112" s="4238"/>
      <c r="CZ112" s="4238"/>
      <c r="DA112" s="4238"/>
      <c r="DB112" s="4238"/>
      <c r="DC112" s="4238"/>
      <c r="DD112" s="4238"/>
      <c r="DE112" s="4238"/>
      <c r="DF112" s="4238"/>
      <c r="DG112" s="4238"/>
      <c r="DH112" s="4238"/>
      <c r="DI112" s="4238"/>
      <c r="DJ112" s="4238"/>
      <c r="DK112" s="4238"/>
      <c r="DL112" s="4238"/>
      <c r="DM112" s="4238"/>
      <c r="DN112" s="4238"/>
      <c r="DO112" s="4238"/>
      <c r="DP112" s="4238"/>
      <c r="DQ112" s="4238"/>
      <c r="DR112" s="4238"/>
      <c r="DS112" s="4238"/>
      <c r="DT112" s="4238"/>
      <c r="DU112" s="4238"/>
      <c r="DV112" s="4238"/>
      <c r="DW112" s="4238"/>
      <c r="DX112" s="4238"/>
      <c r="DY112" s="4238"/>
      <c r="DZ112" s="4238"/>
      <c r="EA112" s="4238"/>
      <c r="EB112" s="4238"/>
      <c r="EC112" s="4238"/>
      <c r="ED112" s="4247"/>
      <c r="EE112" s="4378"/>
      <c r="EF112" s="4378" t="str">
        <f>IF(T112="","",T112)</f>
        <v>Добавить централизованную систему для дифференциации</v>
      </c>
      <c r="EG112" s="4378"/>
      <c r="EH112" s="4378"/>
      <c r="EI112" s="4247">
        <v>0</v>
      </c>
    </row>
    <row s="6589" customFormat="1" customHeight="1" ht="23.25">
      <c r="A113" s="4365"/>
      <c r="B113" s="4365" t="s">
        <v>333</v>
      </c>
      <c r="C113" s="4365"/>
      <c r="D113" s="4365"/>
      <c r="E113" s="4366"/>
      <c r="F113" s="4680" t="s">
        <v>94</v>
      </c>
      <c r="G113" s="4365"/>
      <c r="H113" s="4365"/>
      <c r="I113" s="4365"/>
      <c r="J113" s="4365"/>
      <c r="K113" s="4365"/>
      <c r="L113" s="4369"/>
      <c r="M113" s="4681"/>
      <c r="N113" s="4681"/>
      <c r="O113" s="4681"/>
      <c r="P113" s="4682"/>
      <c r="Q113" s="4683"/>
      <c r="R113" s="4684"/>
      <c r="S113" s="4374" t="str">
        <f>INDEX(PT_DIFFERENTIATION_NUM_TER,MATCH(B113,PT_DIFFERENTIATION_TER_ID,0))</f>
        <v>1.6</v>
      </c>
      <c r="T113" s="4685" t="s">
        <v>513</v>
      </c>
      <c r="U113" s="4376"/>
      <c r="V113" s="3960"/>
      <c r="W113" s="3961"/>
      <c r="X113" s="3961"/>
      <c r="Y113" s="3961"/>
      <c r="Z113" s="3961"/>
      <c r="AA113" s="3961"/>
      <c r="AB113" s="3961"/>
      <c r="AC113" s="3961"/>
      <c r="AD113" s="3961"/>
      <c r="AE113" s="3961"/>
      <c r="AF113" s="3962"/>
      <c r="AG113" s="3960" t="str">
        <f>INDEX(PT_DIFFERENTIATION_TER,MATCH(B113,PT_DIFFERENTIATION_TER_ID,0))</f>
        <v>Территория 5</v>
      </c>
      <c r="AH113" s="3961"/>
      <c r="AI113" s="3961"/>
      <c r="AJ113" s="3961"/>
      <c r="AK113" s="3961"/>
      <c r="AL113" s="3961"/>
      <c r="AM113" s="3961"/>
      <c r="AN113" s="3961"/>
      <c r="AO113" s="3961"/>
      <c r="AP113" s="3961"/>
      <c r="AQ113" s="3961"/>
      <c r="AR113" s="3960"/>
      <c r="AS113" s="3961"/>
      <c r="AT113" s="3961"/>
      <c r="AU113" s="3961"/>
      <c r="AV113" s="3961"/>
      <c r="AW113" s="3961"/>
      <c r="AX113" s="3961"/>
      <c r="AY113" s="3961"/>
      <c r="AZ113" s="3961"/>
      <c r="BA113" s="3961"/>
      <c r="BB113" s="3962"/>
      <c r="BC113" s="3960"/>
      <c r="BD113" s="3961"/>
      <c r="BE113" s="3961"/>
      <c r="BF113" s="3961"/>
      <c r="BG113" s="3961"/>
      <c r="BH113" s="3961"/>
      <c r="BI113" s="3961"/>
      <c r="BJ113" s="3961"/>
      <c r="BK113" s="3961"/>
      <c r="BL113" s="3961"/>
      <c r="BM113" s="3962"/>
      <c r="BN113" s="3960"/>
      <c r="BO113" s="3961"/>
      <c r="BP113" s="3961"/>
      <c r="BQ113" s="3961"/>
      <c r="BR113" s="3961"/>
      <c r="BS113" s="3961"/>
      <c r="BT113" s="3961"/>
      <c r="BU113" s="3961"/>
      <c r="BV113" s="3961"/>
      <c r="BW113" s="3961"/>
      <c r="BX113" s="3962"/>
      <c r="BY113" s="3960"/>
      <c r="BZ113" s="3961"/>
      <c r="CA113" s="3961"/>
      <c r="CB113" s="3961"/>
      <c r="CC113" s="3961"/>
      <c r="CD113" s="3961"/>
      <c r="CE113" s="3961"/>
      <c r="CF113" s="3961"/>
      <c r="CG113" s="3961"/>
      <c r="CH113" s="3961"/>
      <c r="CI113" s="3962"/>
      <c r="CJ113" s="3960"/>
      <c r="CK113" s="3961"/>
      <c r="CL113" s="3961"/>
      <c r="CM113" s="3961"/>
      <c r="CN113" s="3961"/>
      <c r="CO113" s="3961"/>
      <c r="CP113" s="3961"/>
      <c r="CQ113" s="3961"/>
      <c r="CR113" s="3961"/>
      <c r="CS113" s="3961"/>
      <c r="CT113" s="3962"/>
      <c r="CU113" s="3960"/>
      <c r="CV113" s="3961"/>
      <c r="CW113" s="3961"/>
      <c r="CX113" s="3961"/>
      <c r="CY113" s="3961"/>
      <c r="CZ113" s="3961"/>
      <c r="DA113" s="3961"/>
      <c r="DB113" s="3961"/>
      <c r="DC113" s="3961"/>
      <c r="DD113" s="3961"/>
      <c r="DE113" s="3962"/>
      <c r="DF113" s="3960"/>
      <c r="DG113" s="3961"/>
      <c r="DH113" s="3961"/>
      <c r="DI113" s="3961"/>
      <c r="DJ113" s="3961"/>
      <c r="DK113" s="3961"/>
      <c r="DL113" s="3961"/>
      <c r="DM113" s="3961"/>
      <c r="DN113" s="3961"/>
      <c r="DO113" s="3961"/>
      <c r="DP113" s="3962"/>
      <c r="DQ113" s="3960"/>
      <c r="DR113" s="3961"/>
      <c r="DS113" s="3961"/>
      <c r="DT113" s="3961"/>
      <c r="DU113" s="3961"/>
      <c r="DV113" s="3961"/>
      <c r="DW113" s="3961"/>
      <c r="DX113" s="3961"/>
      <c r="DY113" s="3961"/>
      <c r="DZ113" s="3961"/>
      <c r="EA113" s="3962"/>
      <c r="EB113" s="3962"/>
      <c r="EC113" s="4502" t="s">
        <v>514</v>
      </c>
      <c r="ED113" s="4247"/>
      <c r="EE113" s="4378"/>
      <c r="EF113" s="4378" t="str">
        <f>IF(T113="","",T113)</f>
        <v>Территория действия тарифа</v>
      </c>
      <c r="EG113" s="4378"/>
      <c r="EH113" s="4378"/>
      <c r="EI113" s="3959">
        <v>0</v>
      </c>
    </row>
    <row s="6590" customFormat="1" customHeight="1" ht="23.25">
      <c r="A114" s="4365"/>
      <c r="B114" s="4365"/>
      <c r="C114" s="4365" t="s">
        <v>334</v>
      </c>
      <c r="D114" s="4365"/>
      <c r="E114" s="4366"/>
      <c r="F114" s="4366" t="s">
        <v>101</v>
      </c>
      <c r="G114" s="4680">
        <v>1</v>
      </c>
      <c r="H114" s="4365"/>
      <c r="I114" s="4365"/>
      <c r="J114" s="4365"/>
      <c r="K114" s="4365"/>
      <c r="L114" s="4369"/>
      <c r="M114" s="4681"/>
      <c r="N114" s="4681"/>
      <c r="O114" s="4681"/>
      <c r="P114" s="4687"/>
      <c r="Q114" s="4683"/>
      <c r="R114" s="4684"/>
      <c r="S114" s="4374" t="str">
        <f>INDEX(PT_DIFFERENTIATION_NUM_CS,MATCH(C114,PT_DIFFERENTIATION_CS_ID,0))</f>
        <v>1.6.1</v>
      </c>
      <c r="T114" s="4688" t="s">
        <v>643</v>
      </c>
      <c r="U114" s="4376"/>
      <c r="V114" s="3960"/>
      <c r="W114" s="3961"/>
      <c r="X114" s="3961"/>
      <c r="Y114" s="3961"/>
      <c r="Z114" s="3961"/>
      <c r="AA114" s="3961"/>
      <c r="AB114" s="3961"/>
      <c r="AC114" s="3961"/>
      <c r="AD114" s="3961"/>
      <c r="AE114" s="3961"/>
      <c r="AF114" s="3962"/>
      <c r="AG114" s="3960" t="str">
        <f>INDEX(PT_DIFFERENTIATION_CS,MATCH(C114,PT_DIFFERENTIATION_CS_ID,0))</f>
        <v>Лесозаводский ГО</v>
      </c>
      <c r="AH114" s="3961"/>
      <c r="AI114" s="3961"/>
      <c r="AJ114" s="3961"/>
      <c r="AK114" s="3961"/>
      <c r="AL114" s="3961"/>
      <c r="AM114" s="3961"/>
      <c r="AN114" s="3961"/>
      <c r="AO114" s="3961"/>
      <c r="AP114" s="3961"/>
      <c r="AQ114" s="3961"/>
      <c r="AR114" s="3960"/>
      <c r="AS114" s="3961"/>
      <c r="AT114" s="3961"/>
      <c r="AU114" s="3961"/>
      <c r="AV114" s="3961"/>
      <c r="AW114" s="3961"/>
      <c r="AX114" s="3961"/>
      <c r="AY114" s="3961"/>
      <c r="AZ114" s="3961"/>
      <c r="BA114" s="3961"/>
      <c r="BB114" s="3962"/>
      <c r="BC114" s="3960"/>
      <c r="BD114" s="3961"/>
      <c r="BE114" s="3961"/>
      <c r="BF114" s="3961"/>
      <c r="BG114" s="3961"/>
      <c r="BH114" s="3961"/>
      <c r="BI114" s="3961"/>
      <c r="BJ114" s="3961"/>
      <c r="BK114" s="3961"/>
      <c r="BL114" s="3961"/>
      <c r="BM114" s="3962"/>
      <c r="BN114" s="3960"/>
      <c r="BO114" s="3961"/>
      <c r="BP114" s="3961"/>
      <c r="BQ114" s="3961"/>
      <c r="BR114" s="3961"/>
      <c r="BS114" s="3961"/>
      <c r="BT114" s="3961"/>
      <c r="BU114" s="3961"/>
      <c r="BV114" s="3961"/>
      <c r="BW114" s="3961"/>
      <c r="BX114" s="3962"/>
      <c r="BY114" s="3960"/>
      <c r="BZ114" s="3961"/>
      <c r="CA114" s="3961"/>
      <c r="CB114" s="3961"/>
      <c r="CC114" s="3961"/>
      <c r="CD114" s="3961"/>
      <c r="CE114" s="3961"/>
      <c r="CF114" s="3961"/>
      <c r="CG114" s="3961"/>
      <c r="CH114" s="3961"/>
      <c r="CI114" s="3962"/>
      <c r="CJ114" s="3960"/>
      <c r="CK114" s="3961"/>
      <c r="CL114" s="3961"/>
      <c r="CM114" s="3961"/>
      <c r="CN114" s="3961"/>
      <c r="CO114" s="3961"/>
      <c r="CP114" s="3961"/>
      <c r="CQ114" s="3961"/>
      <c r="CR114" s="3961"/>
      <c r="CS114" s="3961"/>
      <c r="CT114" s="3962"/>
      <c r="CU114" s="3960"/>
      <c r="CV114" s="3961"/>
      <c r="CW114" s="3961"/>
      <c r="CX114" s="3961"/>
      <c r="CY114" s="3961"/>
      <c r="CZ114" s="3961"/>
      <c r="DA114" s="3961"/>
      <c r="DB114" s="3961"/>
      <c r="DC114" s="3961"/>
      <c r="DD114" s="3961"/>
      <c r="DE114" s="3962"/>
      <c r="DF114" s="3960"/>
      <c r="DG114" s="3961"/>
      <c r="DH114" s="3961"/>
      <c r="DI114" s="3961"/>
      <c r="DJ114" s="3961"/>
      <c r="DK114" s="3961"/>
      <c r="DL114" s="3961"/>
      <c r="DM114" s="3961"/>
      <c r="DN114" s="3961"/>
      <c r="DO114" s="3961"/>
      <c r="DP114" s="3962"/>
      <c r="DQ114" s="3960"/>
      <c r="DR114" s="3961"/>
      <c r="DS114" s="3961"/>
      <c r="DT114" s="3961"/>
      <c r="DU114" s="3961"/>
      <c r="DV114" s="3961"/>
      <c r="DW114" s="3961"/>
      <c r="DX114" s="3961"/>
      <c r="DY114" s="3961"/>
      <c r="DZ114" s="3961"/>
      <c r="EA114" s="3962"/>
      <c r="EB114" s="3962"/>
      <c r="EC114" s="4502" t="s">
        <v>644</v>
      </c>
      <c r="ED114" s="4247"/>
      <c r="EE114" s="4378"/>
      <c r="EF114" s="4378" t="str">
        <f>IF(T114="","",T114)</f>
        <v>Наименование централизованной системы горячего водоснабжения</v>
      </c>
      <c r="EG114" s="4378"/>
      <c r="EH114" s="4378"/>
      <c r="EI114" s="3959">
        <v>0</v>
      </c>
    </row>
    <row s="6591" customFormat="1" customHeight="1" ht="23.25">
      <c r="A115" s="4365"/>
      <c r="B115" s="4365"/>
      <c r="C115" s="4365"/>
      <c r="D115" s="4365"/>
      <c r="E115" s="4366"/>
      <c r="F115" s="4366" t="s">
        <v>101</v>
      </c>
      <c r="G115" s="4366"/>
      <c r="H115" s="4366"/>
      <c r="I115" s="4368" t="str">
        <f>S114&amp;".1"</f>
        <v>1.6.1.1</v>
      </c>
      <c r="J115" s="4365"/>
      <c r="K115" s="4365"/>
      <c r="L115" s="4369"/>
      <c r="M115" s="4370"/>
      <c r="N115" s="4370"/>
      <c r="O115" s="4370"/>
      <c r="P115" s="4371">
        <v>1</v>
      </c>
      <c r="Q115" s="4371"/>
      <c r="R115" s="4387"/>
      <c r="S115" s="4374" t="str">
        <f>$I115</f>
        <v>1.6.1.1</v>
      </c>
      <c r="T115" s="4690" t="s">
        <v>596</v>
      </c>
      <c r="U115" s="4376"/>
      <c r="V115" s="3963"/>
      <c r="W115" s="3964"/>
      <c r="X115" s="3964"/>
      <c r="Y115" s="3964"/>
      <c r="Z115" s="3964"/>
      <c r="AA115" s="3964"/>
      <c r="AB115" s="3964"/>
      <c r="AC115" s="3964"/>
      <c r="AD115" s="3964"/>
      <c r="AE115" s="3964"/>
      <c r="AF115" s="3965"/>
      <c r="AG115" s="4691"/>
      <c r="AH115" s="4692"/>
      <c r="AI115" s="4692"/>
      <c r="AJ115" s="4692"/>
      <c r="AK115" s="4692"/>
      <c r="AL115" s="4692"/>
      <c r="AM115" s="4692"/>
      <c r="AN115" s="4692"/>
      <c r="AO115" s="4692"/>
      <c r="AP115" s="4692"/>
      <c r="AQ115" s="4692"/>
      <c r="AR115" s="3963"/>
      <c r="AS115" s="3964"/>
      <c r="AT115" s="3964"/>
      <c r="AU115" s="3964"/>
      <c r="AV115" s="3964"/>
      <c r="AW115" s="3964"/>
      <c r="AX115" s="3964"/>
      <c r="AY115" s="3964"/>
      <c r="AZ115" s="3964"/>
      <c r="BA115" s="3964"/>
      <c r="BB115" s="3965"/>
      <c r="BC115" s="3963"/>
      <c r="BD115" s="3964"/>
      <c r="BE115" s="3964"/>
      <c r="BF115" s="3964"/>
      <c r="BG115" s="3964"/>
      <c r="BH115" s="3964"/>
      <c r="BI115" s="3964"/>
      <c r="BJ115" s="3964"/>
      <c r="BK115" s="3964"/>
      <c r="BL115" s="3964"/>
      <c r="BM115" s="3965"/>
      <c r="BN115" s="3963"/>
      <c r="BO115" s="3964"/>
      <c r="BP115" s="3964"/>
      <c r="BQ115" s="3964"/>
      <c r="BR115" s="3964"/>
      <c r="BS115" s="3964"/>
      <c r="BT115" s="3964"/>
      <c r="BU115" s="3964"/>
      <c r="BV115" s="3964"/>
      <c r="BW115" s="3964"/>
      <c r="BX115" s="3965"/>
      <c r="BY115" s="3963"/>
      <c r="BZ115" s="3964"/>
      <c r="CA115" s="3964"/>
      <c r="CB115" s="3964"/>
      <c r="CC115" s="3964"/>
      <c r="CD115" s="3964"/>
      <c r="CE115" s="3964"/>
      <c r="CF115" s="3964"/>
      <c r="CG115" s="3964"/>
      <c r="CH115" s="3964"/>
      <c r="CI115" s="3965"/>
      <c r="CJ115" s="3963"/>
      <c r="CK115" s="3964"/>
      <c r="CL115" s="3964"/>
      <c r="CM115" s="3964"/>
      <c r="CN115" s="3964"/>
      <c r="CO115" s="3964"/>
      <c r="CP115" s="3964"/>
      <c r="CQ115" s="3964"/>
      <c r="CR115" s="3964"/>
      <c r="CS115" s="3964"/>
      <c r="CT115" s="3965"/>
      <c r="CU115" s="3963"/>
      <c r="CV115" s="3964"/>
      <c r="CW115" s="3964"/>
      <c r="CX115" s="3964"/>
      <c r="CY115" s="3964"/>
      <c r="CZ115" s="3964"/>
      <c r="DA115" s="3964"/>
      <c r="DB115" s="3964"/>
      <c r="DC115" s="3964"/>
      <c r="DD115" s="3964"/>
      <c r="DE115" s="3965"/>
      <c r="DF115" s="3963"/>
      <c r="DG115" s="3964"/>
      <c r="DH115" s="3964"/>
      <c r="DI115" s="3964"/>
      <c r="DJ115" s="3964"/>
      <c r="DK115" s="3964"/>
      <c r="DL115" s="3964"/>
      <c r="DM115" s="3964"/>
      <c r="DN115" s="3964"/>
      <c r="DO115" s="3964"/>
      <c r="DP115" s="3965"/>
      <c r="DQ115" s="3963"/>
      <c r="DR115" s="3964"/>
      <c r="DS115" s="3964"/>
      <c r="DT115" s="3964"/>
      <c r="DU115" s="3964"/>
      <c r="DV115" s="3964"/>
      <c r="DW115" s="3964"/>
      <c r="DX115" s="3964"/>
      <c r="DY115" s="3964"/>
      <c r="DZ115" s="3964"/>
      <c r="EA115" s="3965"/>
      <c r="EB115" s="4693"/>
      <c r="EC115" s="4502" t="s">
        <v>597</v>
      </c>
      <c r="ED115" s="4247"/>
      <c r="EE115" s="4378"/>
      <c r="EF115" s="4378" t="str">
        <f>IF(T115="","",T115)</f>
        <v>Наименование признака дифференциации</v>
      </c>
      <c r="EG115" s="4378"/>
      <c r="EH115" s="4378"/>
      <c r="EI115" s="3959">
        <v>0</v>
      </c>
    </row>
    <row s="6592" customFormat="1" customHeight="1" ht="23.25">
      <c r="A116" s="4365"/>
      <c r="B116" s="4365"/>
      <c r="C116" s="4365"/>
      <c r="D116" s="4365"/>
      <c r="E116" s="4366"/>
      <c r="F116" s="4366" t="s">
        <v>101</v>
      </c>
      <c r="G116" s="4366"/>
      <c r="H116" s="4366"/>
      <c r="I116" s="4367"/>
      <c r="J116" s="4368" t="str">
        <f>I115&amp;".1"</f>
        <v>1.6.1.1.1</v>
      </c>
      <c r="K116" s="4365"/>
      <c r="L116" s="4369" t="s">
        <v>522</v>
      </c>
      <c r="M116" s="4370"/>
      <c r="N116" s="4370"/>
      <c r="O116" s="4370"/>
      <c r="P116" s="4371"/>
      <c r="Q116" s="4371">
        <v>1</v>
      </c>
      <c r="R116" s="4373"/>
      <c r="S116" s="4374" t="str">
        <f>$J116</f>
        <v>1.6.1.1.1</v>
      </c>
      <c r="T116" s="4375" t="s">
        <v>523</v>
      </c>
      <c r="U116" s="4376"/>
      <c r="V116" s="3966"/>
      <c r="W116" s="3967"/>
      <c r="X116" s="3967"/>
      <c r="Y116" s="3967"/>
      <c r="Z116" s="3967"/>
      <c r="AA116" s="3967"/>
      <c r="AB116" s="3967"/>
      <c r="AC116" s="3967"/>
      <c r="AD116" s="3967"/>
      <c r="AE116" s="3967"/>
      <c r="AF116" s="3968"/>
      <c r="AG116" s="3966" t="s">
        <v>656</v>
      </c>
      <c r="AH116" s="3967"/>
      <c r="AI116" s="3967"/>
      <c r="AJ116" s="3967"/>
      <c r="AK116" s="3967"/>
      <c r="AL116" s="3967"/>
      <c r="AM116" s="3967"/>
      <c r="AN116" s="3967"/>
      <c r="AO116" s="3967"/>
      <c r="AP116" s="3967"/>
      <c r="AQ116" s="3967"/>
      <c r="AR116" s="3966"/>
      <c r="AS116" s="3967"/>
      <c r="AT116" s="3967"/>
      <c r="AU116" s="3967"/>
      <c r="AV116" s="3967"/>
      <c r="AW116" s="3967"/>
      <c r="AX116" s="3967"/>
      <c r="AY116" s="3967"/>
      <c r="AZ116" s="3967"/>
      <c r="BA116" s="3967"/>
      <c r="BB116" s="3968"/>
      <c r="BC116" s="3966"/>
      <c r="BD116" s="3967"/>
      <c r="BE116" s="3967"/>
      <c r="BF116" s="3967"/>
      <c r="BG116" s="3967"/>
      <c r="BH116" s="3967"/>
      <c r="BI116" s="3967"/>
      <c r="BJ116" s="3967"/>
      <c r="BK116" s="3967"/>
      <c r="BL116" s="3967"/>
      <c r="BM116" s="3968"/>
      <c r="BN116" s="3966"/>
      <c r="BO116" s="3967"/>
      <c r="BP116" s="3967"/>
      <c r="BQ116" s="3967"/>
      <c r="BR116" s="3967"/>
      <c r="BS116" s="3967"/>
      <c r="BT116" s="3967"/>
      <c r="BU116" s="3967"/>
      <c r="BV116" s="3967"/>
      <c r="BW116" s="3967"/>
      <c r="BX116" s="3968"/>
      <c r="BY116" s="3966"/>
      <c r="BZ116" s="3967"/>
      <c r="CA116" s="3967"/>
      <c r="CB116" s="3967"/>
      <c r="CC116" s="3967"/>
      <c r="CD116" s="3967"/>
      <c r="CE116" s="3967"/>
      <c r="CF116" s="3967"/>
      <c r="CG116" s="3967"/>
      <c r="CH116" s="3967"/>
      <c r="CI116" s="3968"/>
      <c r="CJ116" s="3966"/>
      <c r="CK116" s="3967"/>
      <c r="CL116" s="3967"/>
      <c r="CM116" s="3967"/>
      <c r="CN116" s="3967"/>
      <c r="CO116" s="3967"/>
      <c r="CP116" s="3967"/>
      <c r="CQ116" s="3967"/>
      <c r="CR116" s="3967"/>
      <c r="CS116" s="3967"/>
      <c r="CT116" s="3968"/>
      <c r="CU116" s="3966"/>
      <c r="CV116" s="3967"/>
      <c r="CW116" s="3967"/>
      <c r="CX116" s="3967"/>
      <c r="CY116" s="3967"/>
      <c r="CZ116" s="3967"/>
      <c r="DA116" s="3967"/>
      <c r="DB116" s="3967"/>
      <c r="DC116" s="3967"/>
      <c r="DD116" s="3967"/>
      <c r="DE116" s="3968"/>
      <c r="DF116" s="3966"/>
      <c r="DG116" s="3967"/>
      <c r="DH116" s="3967"/>
      <c r="DI116" s="3967"/>
      <c r="DJ116" s="3967"/>
      <c r="DK116" s="3967"/>
      <c r="DL116" s="3967"/>
      <c r="DM116" s="3967"/>
      <c r="DN116" s="3967"/>
      <c r="DO116" s="3967"/>
      <c r="DP116" s="3968"/>
      <c r="DQ116" s="3966"/>
      <c r="DR116" s="3967"/>
      <c r="DS116" s="3967"/>
      <c r="DT116" s="3967"/>
      <c r="DU116" s="3967"/>
      <c r="DV116" s="3967"/>
      <c r="DW116" s="3967"/>
      <c r="DX116" s="3967"/>
      <c r="DY116" s="3967"/>
      <c r="DZ116" s="3967"/>
      <c r="EA116" s="3968"/>
      <c r="EB116" s="3968"/>
      <c r="EC116" s="4377" t="s">
        <v>598</v>
      </c>
      <c r="ED116" s="4247"/>
      <c r="EE116" s="4378"/>
      <c r="EF116" s="4378" t="str">
        <f>IF(T116="","",T116)</f>
        <v>Группа потребителей</v>
      </c>
      <c r="EG116" s="4378"/>
      <c r="EH116" s="4378"/>
      <c r="EI116" s="3959">
        <v>0</v>
      </c>
    </row>
    <row s="6593" customFormat="1" customHeight="1" ht="23.25">
      <c r="A117" s="4365"/>
      <c r="B117" s="4365"/>
      <c r="C117" s="4365"/>
      <c r="D117" s="4365"/>
      <c r="E117" s="4366"/>
      <c r="F117" s="4366" t="s">
        <v>101</v>
      </c>
      <c r="G117" s="4366"/>
      <c r="H117" s="4366"/>
      <c r="I117" s="4367"/>
      <c r="J117" s="4367"/>
      <c r="K117" s="4368" t="str">
        <f>J116&amp;".1"</f>
        <v>1.6.1.1.1.1</v>
      </c>
      <c r="L117" s="4369"/>
      <c r="M117" s="4370"/>
      <c r="N117" s="4370"/>
      <c r="O117" s="4370"/>
      <c r="P117" s="4371"/>
      <c r="Q117" s="4371"/>
      <c r="R117" s="4373">
        <v>1</v>
      </c>
      <c r="S117" s="4374" t="str">
        <f>$K117</f>
        <v>1.6.1.1.1.1</v>
      </c>
      <c r="T117" s="4380" t="s">
        <v>657</v>
      </c>
      <c r="U117" s="4376"/>
      <c r="V117" s="3969"/>
      <c r="W117" s="3969"/>
      <c r="X117" s="3969"/>
      <c r="Y117" s="3969"/>
      <c r="Z117" s="3969"/>
      <c r="AA117" s="3969"/>
      <c r="AB117" s="3969"/>
      <c r="AC117" s="3970"/>
      <c r="AD117" s="3971" t="s">
        <v>63</v>
      </c>
      <c r="AE117" s="3970"/>
      <c r="AF117" s="3971" t="s">
        <v>63</v>
      </c>
      <c r="AG117" s="3969">
        <v>365.33</v>
      </c>
      <c r="AH117" s="3969"/>
      <c r="AI117" s="3969"/>
      <c r="AJ117" s="3969"/>
      <c r="AK117" s="3969"/>
      <c r="AL117" s="3969"/>
      <c r="AM117" s="3969"/>
      <c r="AN117" s="3970">
        <v>45292</v>
      </c>
      <c r="AO117" s="3971" t="s">
        <v>63</v>
      </c>
      <c r="AP117" s="4274">
        <v>45473</v>
      </c>
      <c r="AQ117" s="3971" t="s">
        <v>63</v>
      </c>
      <c r="AR117" s="3969">
        <v>410.37</v>
      </c>
      <c r="AS117" s="3969"/>
      <c r="AT117" s="3969"/>
      <c r="AU117" s="3969"/>
      <c r="AV117" s="3969"/>
      <c r="AW117" s="3969"/>
      <c r="AX117" s="3969"/>
      <c r="AY117" s="3970">
        <v>45474</v>
      </c>
      <c r="AZ117" s="3971" t="s">
        <v>63</v>
      </c>
      <c r="BA117" s="3970">
        <v>45657</v>
      </c>
      <c r="BB117" s="3971" t="s">
        <v>63</v>
      </c>
      <c r="BC117" s="3969">
        <v>408.45</v>
      </c>
      <c r="BD117" s="3969"/>
      <c r="BE117" s="3969"/>
      <c r="BF117" s="3969"/>
      <c r="BG117" s="3969"/>
      <c r="BH117" s="3969"/>
      <c r="BI117" s="3969"/>
      <c r="BJ117" s="3970">
        <v>45658</v>
      </c>
      <c r="BK117" s="3971" t="s">
        <v>63</v>
      </c>
      <c r="BL117" s="3970">
        <v>45838</v>
      </c>
      <c r="BM117" s="3971" t="s">
        <v>63</v>
      </c>
      <c r="BN117" s="3969">
        <v>488.77</v>
      </c>
      <c r="BO117" s="3969"/>
      <c r="BP117" s="3969"/>
      <c r="BQ117" s="3969"/>
      <c r="BR117" s="3969"/>
      <c r="BS117" s="3969"/>
      <c r="BT117" s="3969"/>
      <c r="BU117" s="3970">
        <v>45839</v>
      </c>
      <c r="BV117" s="3971" t="s">
        <v>63</v>
      </c>
      <c r="BW117" s="3970">
        <v>46022</v>
      </c>
      <c r="BX117" s="3971" t="s">
        <v>63</v>
      </c>
      <c r="BY117" s="3969">
        <v>465.06</v>
      </c>
      <c r="BZ117" s="3969"/>
      <c r="CA117" s="3969"/>
      <c r="CB117" s="3969"/>
      <c r="CC117" s="3969"/>
      <c r="CD117" s="3969"/>
      <c r="CE117" s="3969"/>
      <c r="CF117" s="3970">
        <v>46023</v>
      </c>
      <c r="CG117" s="3971" t="s">
        <v>63</v>
      </c>
      <c r="CH117" s="3970">
        <v>46203</v>
      </c>
      <c r="CI117" s="3971" t="s">
        <v>63</v>
      </c>
      <c r="CJ117" s="3969">
        <v>502.57</v>
      </c>
      <c r="CK117" s="3969"/>
      <c r="CL117" s="3969"/>
      <c r="CM117" s="3969"/>
      <c r="CN117" s="3969"/>
      <c r="CO117" s="3969"/>
      <c r="CP117" s="3969"/>
      <c r="CQ117" s="3970">
        <v>46204</v>
      </c>
      <c r="CR117" s="3971" t="s">
        <v>63</v>
      </c>
      <c r="CS117" s="3970">
        <v>46387</v>
      </c>
      <c r="CT117" s="3971" t="s">
        <v>63</v>
      </c>
      <c r="CU117" s="3969">
        <v>456.84</v>
      </c>
      <c r="CV117" s="3969"/>
      <c r="CW117" s="3969"/>
      <c r="CX117" s="3969"/>
      <c r="CY117" s="3969"/>
      <c r="CZ117" s="3969"/>
      <c r="DA117" s="3969"/>
      <c r="DB117" s="3970">
        <v>46388</v>
      </c>
      <c r="DC117" s="3971" t="s">
        <v>63</v>
      </c>
      <c r="DD117" s="3970">
        <v>46568</v>
      </c>
      <c r="DE117" s="3971" t="s">
        <v>63</v>
      </c>
      <c r="DF117" s="3969">
        <v>514.02</v>
      </c>
      <c r="DG117" s="3969"/>
      <c r="DH117" s="3969"/>
      <c r="DI117" s="3969"/>
      <c r="DJ117" s="3969"/>
      <c r="DK117" s="3969"/>
      <c r="DL117" s="3969"/>
      <c r="DM117" s="3970">
        <v>46569</v>
      </c>
      <c r="DN117" s="3971" t="s">
        <v>63</v>
      </c>
      <c r="DO117" s="3970">
        <v>46752</v>
      </c>
      <c r="DP117" s="3971" t="s">
        <v>63</v>
      </c>
      <c r="DQ117" s="3969">
        <v>481.33</v>
      </c>
      <c r="DR117" s="3969"/>
      <c r="DS117" s="3969"/>
      <c r="DT117" s="3969"/>
      <c r="DU117" s="3969"/>
      <c r="DV117" s="3969"/>
      <c r="DW117" s="3969"/>
      <c r="DX117" s="3970">
        <v>46753</v>
      </c>
      <c r="DY117" s="3971" t="s">
        <v>63</v>
      </c>
      <c r="DZ117" s="3970">
        <v>46934</v>
      </c>
      <c r="EA117" s="3971" t="s">
        <v>63</v>
      </c>
      <c r="EB117" s="4381"/>
      <c r="EC117"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117" s="4247">
        <f>STRCHECKDATE(V118:EB118)</f>
      </c>
      <c r="EE117" s="4378"/>
      <c r="EF117" s="4378" t="str">
        <f>IF(T117="","",T117)</f>
        <v>Без учета НДС</v>
      </c>
      <c r="EG117" s="4378"/>
      <c r="EH117" s="4378"/>
      <c r="EI117" s="3959">
        <v>0</v>
      </c>
    </row>
    <row s="6594" customFormat="1" customHeight="1" ht="14.25">
      <c r="A118" s="4365"/>
      <c r="B118" s="4365"/>
      <c r="C118" s="4365"/>
      <c r="D118" s="4365"/>
      <c r="E118" s="4366"/>
      <c r="F118" s="4366" t="s">
        <v>101</v>
      </c>
      <c r="G118" s="4366"/>
      <c r="H118" s="4366"/>
      <c r="I118" s="4367"/>
      <c r="J118" s="4367"/>
      <c r="K118" s="4368"/>
      <c r="L118" s="4369"/>
      <c r="M118" s="4370"/>
      <c r="N118" s="4370"/>
      <c r="O118" s="4370"/>
      <c r="P118" s="4371"/>
      <c r="Q118" s="4371"/>
      <c r="R118" s="4373"/>
      <c r="S118" s="4384"/>
      <c r="T118" s="4376"/>
      <c r="U118" s="4376"/>
      <c r="V118" s="3972"/>
      <c r="W118" s="3972"/>
      <c r="X118" s="3972"/>
      <c r="Y118" s="3972"/>
      <c r="Z118" s="3972"/>
      <c r="AA118" s="3972"/>
      <c r="AB118" s="3972"/>
      <c r="AC118" s="3973"/>
      <c r="AD118" s="3971"/>
      <c r="AE118" s="3973"/>
      <c r="AF118" s="3971"/>
      <c r="AG118" s="3972"/>
      <c r="AH118" s="3972"/>
      <c r="AI118" s="3972"/>
      <c r="AJ118" s="3972"/>
      <c r="AK118" s="3972"/>
      <c r="AL118" s="3972"/>
      <c r="AM118" s="3972"/>
      <c r="AN118" s="3973"/>
      <c r="AO118" s="3971"/>
      <c r="AP118" s="4275"/>
      <c r="AQ118" s="3971"/>
      <c r="AR118" s="3972"/>
      <c r="AS118" s="3972"/>
      <c r="AT118" s="3972"/>
      <c r="AU118" s="3972"/>
      <c r="AV118" s="3972"/>
      <c r="AW118" s="3972"/>
      <c r="AX118" s="3972"/>
      <c r="AY118" s="3973"/>
      <c r="AZ118" s="3971"/>
      <c r="BA118" s="3973"/>
      <c r="BB118" s="3971"/>
      <c r="BC118" s="3972"/>
      <c r="BD118" s="3972"/>
      <c r="BE118" s="3972"/>
      <c r="BF118" s="3972"/>
      <c r="BG118" s="3972"/>
      <c r="BH118" s="3972"/>
      <c r="BI118" s="3972"/>
      <c r="BJ118" s="3973"/>
      <c r="BK118" s="3971"/>
      <c r="BL118" s="3973"/>
      <c r="BM118" s="3971"/>
      <c r="BN118" s="3972"/>
      <c r="BO118" s="3972"/>
      <c r="BP118" s="3972"/>
      <c r="BQ118" s="3972"/>
      <c r="BR118" s="3972"/>
      <c r="BS118" s="3972"/>
      <c r="BT118" s="3972"/>
      <c r="BU118" s="3973"/>
      <c r="BV118" s="3971"/>
      <c r="BW118" s="3973"/>
      <c r="BX118" s="3971"/>
      <c r="BY118" s="3972"/>
      <c r="BZ118" s="3972"/>
      <c r="CA118" s="3972"/>
      <c r="CB118" s="3972"/>
      <c r="CC118" s="3972"/>
      <c r="CD118" s="3972"/>
      <c r="CE118" s="3972"/>
      <c r="CF118" s="3973"/>
      <c r="CG118" s="3971"/>
      <c r="CH118" s="3973"/>
      <c r="CI118" s="3971"/>
      <c r="CJ118" s="3972"/>
      <c r="CK118" s="3972"/>
      <c r="CL118" s="3972"/>
      <c r="CM118" s="3972"/>
      <c r="CN118" s="3972"/>
      <c r="CO118" s="3972"/>
      <c r="CP118" s="3972"/>
      <c r="CQ118" s="3973"/>
      <c r="CR118" s="3971"/>
      <c r="CS118" s="3973"/>
      <c r="CT118" s="3971"/>
      <c r="CU118" s="3972"/>
      <c r="CV118" s="3972"/>
      <c r="CW118" s="3972"/>
      <c r="CX118" s="3972"/>
      <c r="CY118" s="3972"/>
      <c r="CZ118" s="3972"/>
      <c r="DA118" s="3972"/>
      <c r="DB118" s="3973"/>
      <c r="DC118" s="3971"/>
      <c r="DD118" s="3973"/>
      <c r="DE118" s="3971"/>
      <c r="DF118" s="3972"/>
      <c r="DG118" s="3972"/>
      <c r="DH118" s="3972"/>
      <c r="DI118" s="3972"/>
      <c r="DJ118" s="3972"/>
      <c r="DK118" s="3972"/>
      <c r="DL118" s="3972"/>
      <c r="DM118" s="3973"/>
      <c r="DN118" s="3971"/>
      <c r="DO118" s="3973"/>
      <c r="DP118" s="3971"/>
      <c r="DQ118" s="3972"/>
      <c r="DR118" s="3972"/>
      <c r="DS118" s="3972"/>
      <c r="DT118" s="3972"/>
      <c r="DU118" s="3972"/>
      <c r="DV118" s="3972"/>
      <c r="DW118" s="3972"/>
      <c r="DX118" s="3973"/>
      <c r="DY118" s="3971"/>
      <c r="DZ118" s="3973"/>
      <c r="EA118" s="3971"/>
      <c r="EB118" s="4385"/>
      <c r="EC118" s="4382"/>
      <c r="ED118" s="4247"/>
      <c r="EE118" s="4378"/>
      <c r="EF118" s="4378" t="str">
        <f>IF(T118="","",T118)</f>
        <v/>
      </c>
      <c r="EG118" s="4378"/>
      <c r="EH118" s="4378"/>
      <c r="EI118" s="3959">
        <v>0</v>
      </c>
    </row>
    <row s="6595" customFormat="1" customHeight="1" ht="21">
      <c r="A119" s="4365"/>
      <c r="B119" s="4365"/>
      <c r="C119" s="4365"/>
      <c r="D119" s="4365"/>
      <c r="E119" s="4366"/>
      <c r="F119" s="4366" t="s">
        <v>101</v>
      </c>
      <c r="G119" s="4366"/>
      <c r="H119" s="4366"/>
      <c r="I119" s="4367"/>
      <c r="J119" s="4368"/>
      <c r="K119" s="4365"/>
      <c r="L119" s="4369"/>
      <c r="M119" s="4370"/>
      <c r="N119" s="4370"/>
      <c r="O119" s="4370"/>
      <c r="P119" s="4371"/>
      <c r="Q119" s="4371"/>
      <c r="R119" s="4387"/>
      <c r="S119" s="6596"/>
      <c r="T119" s="6597" t="s">
        <v>599</v>
      </c>
      <c r="U119" s="6598"/>
      <c r="V119" s="6599"/>
      <c r="W119" s="6600"/>
      <c r="X119" s="6601"/>
      <c r="Y119" s="6602"/>
      <c r="Z119" s="6603"/>
      <c r="AA119" s="6604"/>
      <c r="AB119" s="6605"/>
      <c r="AC119" s="6606"/>
      <c r="AD119" s="6607"/>
      <c r="AE119" s="6608"/>
      <c r="AF119" s="6609"/>
      <c r="AG119" s="6610"/>
      <c r="AH119" s="6611"/>
      <c r="AI119" s="6612"/>
      <c r="AJ119" s="6613"/>
      <c r="AK119" s="6614"/>
      <c r="AL119" s="6615"/>
      <c r="AM119" s="6616"/>
      <c r="AN119" s="6617"/>
      <c r="AO119" s="6618"/>
      <c r="AP119" s="6619"/>
      <c r="AQ119" s="6620"/>
      <c r="AR119" s="6621"/>
      <c r="AS119" s="6622"/>
      <c r="AT119" s="6623"/>
      <c r="AU119" s="6624"/>
      <c r="AV119" s="6625"/>
      <c r="AW119" s="6626"/>
      <c r="AX119" s="6627"/>
      <c r="AY119" s="6628"/>
      <c r="AZ119" s="6629"/>
      <c r="BA119" s="6630"/>
      <c r="BB119" s="6631"/>
      <c r="BC119" s="6632"/>
      <c r="BD119" s="6633"/>
      <c r="BE119" s="6634"/>
      <c r="BF119" s="6635"/>
      <c r="BG119" s="6636"/>
      <c r="BH119" s="6637"/>
      <c r="BI119" s="6638"/>
      <c r="BJ119" s="6639"/>
      <c r="BK119" s="6640"/>
      <c r="BL119" s="6641"/>
      <c r="BM119" s="6642"/>
      <c r="BN119" s="6643"/>
      <c r="BO119" s="6644"/>
      <c r="BP119" s="6645"/>
      <c r="BQ119" s="6646"/>
      <c r="BR119" s="6647"/>
      <c r="BS119" s="6648"/>
      <c r="BT119" s="6649"/>
      <c r="BU119" s="6650"/>
      <c r="BV119" s="6651"/>
      <c r="BW119" s="6652"/>
      <c r="BX119" s="6653"/>
      <c r="BY119" s="6654"/>
      <c r="BZ119" s="6655"/>
      <c r="CA119" s="6656"/>
      <c r="CB119" s="6657"/>
      <c r="CC119" s="6658"/>
      <c r="CD119" s="6659"/>
      <c r="CE119" s="6660"/>
      <c r="CF119" s="6661"/>
      <c r="CG119" s="6662"/>
      <c r="CH119" s="6663"/>
      <c r="CI119" s="6664"/>
      <c r="CJ119" s="6665"/>
      <c r="CK119" s="6666"/>
      <c r="CL119" s="6667"/>
      <c r="CM119" s="6668"/>
      <c r="CN119" s="6669"/>
      <c r="CO119" s="6670"/>
      <c r="CP119" s="6671"/>
      <c r="CQ119" s="6672"/>
      <c r="CR119" s="6673"/>
      <c r="CS119" s="6674"/>
      <c r="CT119" s="6675"/>
      <c r="CU119" s="6676"/>
      <c r="CV119" s="6677"/>
      <c r="CW119" s="6678"/>
      <c r="CX119" s="6679"/>
      <c r="CY119" s="6680"/>
      <c r="CZ119" s="6681"/>
      <c r="DA119" s="6682"/>
      <c r="DB119" s="6683"/>
      <c r="DC119" s="6684"/>
      <c r="DD119" s="6685"/>
      <c r="DE119" s="6686"/>
      <c r="DF119" s="6687"/>
      <c r="DG119" s="6688"/>
      <c r="DH119" s="6689"/>
      <c r="DI119" s="6690"/>
      <c r="DJ119" s="6691"/>
      <c r="DK119" s="6692"/>
      <c r="DL119" s="6693"/>
      <c r="DM119" s="6694"/>
      <c r="DN119" s="6695"/>
      <c r="DO119" s="6696"/>
      <c r="DP119" s="6697"/>
      <c r="DQ119" s="6698"/>
      <c r="DR119" s="6699"/>
      <c r="DS119" s="6700"/>
      <c r="DT119" s="6701"/>
      <c r="DU119" s="6702"/>
      <c r="DV119" s="6703"/>
      <c r="DW119" s="6704"/>
      <c r="DX119" s="6705"/>
      <c r="DY119" s="6706"/>
      <c r="DZ119" s="6707"/>
      <c r="EA119" s="6708"/>
      <c r="EB119" s="6709"/>
      <c r="EC119" s="4502" t="s">
        <v>600</v>
      </c>
      <c r="ED119" s="4247"/>
      <c r="EE119" s="4378"/>
      <c r="EF119" s="4378" t="str">
        <f>IF(T119="","",T119)</f>
        <v>Добавить значение признака дифференциации</v>
      </c>
      <c r="EG119" s="4378"/>
      <c r="EH119" s="4378"/>
      <c r="EI119" s="3959">
        <v>0</v>
      </c>
    </row>
    <row s="6710" customFormat="1" customHeight="1" ht="23.25">
      <c r="A120" s="4365"/>
      <c r="B120" s="4365"/>
      <c r="C120" s="4365"/>
      <c r="D120" s="4365"/>
      <c r="E120" s="4366"/>
      <c r="F120" s="4366"/>
      <c r="G120" s="4366"/>
      <c r="H120" s="4366"/>
      <c r="I120" s="4367"/>
      <c r="J120" s="4368" t="str">
        <f>I115&amp;".2"</f>
        <v>1.6.1.1.2</v>
      </c>
      <c r="K120" s="4365"/>
      <c r="L120" s="4369" t="s">
        <v>522</v>
      </c>
      <c r="M120" s="4370"/>
      <c r="N120" s="4370"/>
      <c r="O120" s="4370"/>
      <c r="P120" s="4371"/>
      <c r="Q120" s="4372" t="s">
        <v>106</v>
      </c>
      <c r="R120" s="4373"/>
      <c r="S120" s="4374" t="str">
        <f>$J120</f>
        <v>1.6.1.1.2</v>
      </c>
      <c r="T120" s="4375" t="s">
        <v>523</v>
      </c>
      <c r="U120" s="4376"/>
      <c r="V120" s="3966"/>
      <c r="W120" s="3967"/>
      <c r="X120" s="3967"/>
      <c r="Y120" s="3967"/>
      <c r="Z120" s="3967"/>
      <c r="AA120" s="3967"/>
      <c r="AB120" s="3967"/>
      <c r="AC120" s="3967"/>
      <c r="AD120" s="3967"/>
      <c r="AE120" s="3967"/>
      <c r="AF120" s="3968"/>
      <c r="AG120" s="3966" t="s">
        <v>658</v>
      </c>
      <c r="AH120" s="3967"/>
      <c r="AI120" s="3967"/>
      <c r="AJ120" s="3967"/>
      <c r="AK120" s="3967"/>
      <c r="AL120" s="3967"/>
      <c r="AM120" s="3967"/>
      <c r="AN120" s="3967"/>
      <c r="AO120" s="3967"/>
      <c r="AP120" s="3967"/>
      <c r="AQ120" s="3967"/>
      <c r="AR120" s="3966"/>
      <c r="AS120" s="3967"/>
      <c r="AT120" s="3967"/>
      <c r="AU120" s="3967"/>
      <c r="AV120" s="3967"/>
      <c r="AW120" s="3967"/>
      <c r="AX120" s="3967"/>
      <c r="AY120" s="3967"/>
      <c r="AZ120" s="3967"/>
      <c r="BA120" s="3967"/>
      <c r="BB120" s="3968"/>
      <c r="BC120" s="3966"/>
      <c r="BD120" s="3967"/>
      <c r="BE120" s="3967"/>
      <c r="BF120" s="3967"/>
      <c r="BG120" s="3967"/>
      <c r="BH120" s="3967"/>
      <c r="BI120" s="3967"/>
      <c r="BJ120" s="3967"/>
      <c r="BK120" s="3967"/>
      <c r="BL120" s="3967"/>
      <c r="BM120" s="3968"/>
      <c r="BN120" s="3966"/>
      <c r="BO120" s="3967"/>
      <c r="BP120" s="3967"/>
      <c r="BQ120" s="3967"/>
      <c r="BR120" s="3967"/>
      <c r="BS120" s="3967"/>
      <c r="BT120" s="3967"/>
      <c r="BU120" s="3967"/>
      <c r="BV120" s="3967"/>
      <c r="BW120" s="3967"/>
      <c r="BX120" s="3968"/>
      <c r="BY120" s="3966"/>
      <c r="BZ120" s="3967"/>
      <c r="CA120" s="3967"/>
      <c r="CB120" s="3967"/>
      <c r="CC120" s="3967"/>
      <c r="CD120" s="3967"/>
      <c r="CE120" s="3967"/>
      <c r="CF120" s="3967"/>
      <c r="CG120" s="3967"/>
      <c r="CH120" s="3967"/>
      <c r="CI120" s="3968"/>
      <c r="CJ120" s="3966"/>
      <c r="CK120" s="3967"/>
      <c r="CL120" s="3967"/>
      <c r="CM120" s="3967"/>
      <c r="CN120" s="3967"/>
      <c r="CO120" s="3967"/>
      <c r="CP120" s="3967"/>
      <c r="CQ120" s="3967"/>
      <c r="CR120" s="3967"/>
      <c r="CS120" s="3967"/>
      <c r="CT120" s="3968"/>
      <c r="CU120" s="3966"/>
      <c r="CV120" s="3967"/>
      <c r="CW120" s="3967"/>
      <c r="CX120" s="3967"/>
      <c r="CY120" s="3967"/>
      <c r="CZ120" s="3967"/>
      <c r="DA120" s="3967"/>
      <c r="DB120" s="3967"/>
      <c r="DC120" s="3967"/>
      <c r="DD120" s="3967"/>
      <c r="DE120" s="3968"/>
      <c r="DF120" s="3966"/>
      <c r="DG120" s="3967"/>
      <c r="DH120" s="3967"/>
      <c r="DI120" s="3967"/>
      <c r="DJ120" s="3967"/>
      <c r="DK120" s="3967"/>
      <c r="DL120" s="3967"/>
      <c r="DM120" s="3967"/>
      <c r="DN120" s="3967"/>
      <c r="DO120" s="3967"/>
      <c r="DP120" s="3968"/>
      <c r="DQ120" s="3966"/>
      <c r="DR120" s="3967"/>
      <c r="DS120" s="3967"/>
      <c r="DT120" s="3967"/>
      <c r="DU120" s="3967"/>
      <c r="DV120" s="3967"/>
      <c r="DW120" s="3967"/>
      <c r="DX120" s="3967"/>
      <c r="DY120" s="3967"/>
      <c r="DZ120" s="3967"/>
      <c r="EA120" s="3968"/>
      <c r="EB120" s="3968"/>
      <c r="EC120" s="4377" t="s">
        <v>598</v>
      </c>
      <c r="ED120" s="4247"/>
      <c r="EE120" s="4378"/>
      <c r="EF120" s="4378" t="str">
        <f>IF(T120="","",T120)</f>
        <v>Группа потребителей</v>
      </c>
      <c r="EG120" s="4378"/>
      <c r="EH120" s="4378"/>
      <c r="EI120" s="3959">
        <v>0</v>
      </c>
    </row>
    <row s="6711" customFormat="1" customHeight="1" ht="23.25">
      <c r="A121" s="4365"/>
      <c r="B121" s="4365"/>
      <c r="C121" s="4365"/>
      <c r="D121" s="4365"/>
      <c r="E121" s="4366"/>
      <c r="F121" s="4366"/>
      <c r="G121" s="4366"/>
      <c r="H121" s="4366"/>
      <c r="I121" s="4367"/>
      <c r="J121" s="4367" t="str">
        <f>I115&amp;".1"</f>
        <v>1.6.1.1.1</v>
      </c>
      <c r="K121" s="4368" t="str">
        <f>J120&amp;".1"</f>
        <v>1.6.1.1.2.1</v>
      </c>
      <c r="L121" s="4369"/>
      <c r="M121" s="4370"/>
      <c r="N121" s="4370"/>
      <c r="O121" s="4370"/>
      <c r="P121" s="4371"/>
      <c r="Q121" s="4371"/>
      <c r="R121" s="4373">
        <v>1</v>
      </c>
      <c r="S121" s="4374" t="str">
        <f>$K121</f>
        <v>1.6.1.1.2.1</v>
      </c>
      <c r="T121" s="4380" t="s">
        <v>659</v>
      </c>
      <c r="U121" s="4376"/>
      <c r="V121" s="3969"/>
      <c r="W121" s="3969"/>
      <c r="X121" s="3969"/>
      <c r="Y121" s="3969"/>
      <c r="Z121" s="3969"/>
      <c r="AA121" s="3969"/>
      <c r="AB121" s="3969"/>
      <c r="AC121" s="3970"/>
      <c r="AD121" s="3971" t="s">
        <v>63</v>
      </c>
      <c r="AE121" s="3970"/>
      <c r="AF121" s="3971" t="s">
        <v>63</v>
      </c>
      <c r="AG121" s="3969">
        <v>226.29</v>
      </c>
      <c r="AH121" s="3969"/>
      <c r="AI121" s="3969"/>
      <c r="AJ121" s="3969"/>
      <c r="AK121" s="3969"/>
      <c r="AL121" s="3969"/>
      <c r="AM121" s="3969"/>
      <c r="AN121" s="3970">
        <v>45292</v>
      </c>
      <c r="AO121" s="3971" t="s">
        <v>63</v>
      </c>
      <c r="AP121" s="4274">
        <v>45473</v>
      </c>
      <c r="AQ121" s="3971" t="s">
        <v>63</v>
      </c>
      <c r="AR121" s="3969">
        <v>236.69</v>
      </c>
      <c r="AS121" s="3969"/>
      <c r="AT121" s="3969"/>
      <c r="AU121" s="3969"/>
      <c r="AV121" s="3969"/>
      <c r="AW121" s="3969"/>
      <c r="AX121" s="3969"/>
      <c r="AY121" s="3970">
        <v>45474</v>
      </c>
      <c r="AZ121" s="3971" t="s">
        <v>63</v>
      </c>
      <c r="BA121" s="3970">
        <v>45657</v>
      </c>
      <c r="BB121" s="3971" t="s">
        <v>63</v>
      </c>
      <c r="BC121" s="3969">
        <v>234.39</v>
      </c>
      <c r="BD121" s="3969"/>
      <c r="BE121" s="3969"/>
      <c r="BF121" s="3969"/>
      <c r="BG121" s="3969"/>
      <c r="BH121" s="3969"/>
      <c r="BI121" s="3969"/>
      <c r="BJ121" s="3970">
        <v>45658</v>
      </c>
      <c r="BK121" s="3971" t="s">
        <v>63</v>
      </c>
      <c r="BL121" s="3970">
        <v>45838</v>
      </c>
      <c r="BM121" s="3971" t="s">
        <v>63</v>
      </c>
      <c r="BN121" s="3969">
        <v>255.14</v>
      </c>
      <c r="BO121" s="3969"/>
      <c r="BP121" s="3969"/>
      <c r="BQ121" s="3969"/>
      <c r="BR121" s="3969"/>
      <c r="BS121" s="3969"/>
      <c r="BT121" s="3969"/>
      <c r="BU121" s="3970">
        <v>45839</v>
      </c>
      <c r="BV121" s="3971" t="s">
        <v>63</v>
      </c>
      <c r="BW121" s="3970">
        <v>46022</v>
      </c>
      <c r="BX121" s="3971" t="s">
        <v>63</v>
      </c>
      <c r="BY121" s="3969">
        <v>253.22</v>
      </c>
      <c r="BZ121" s="3969"/>
      <c r="CA121" s="3969"/>
      <c r="CB121" s="3969"/>
      <c r="CC121" s="3969"/>
      <c r="CD121" s="3969"/>
      <c r="CE121" s="3969"/>
      <c r="CF121" s="3970">
        <v>46023</v>
      </c>
      <c r="CG121" s="3971" t="s">
        <v>63</v>
      </c>
      <c r="CH121" s="3970">
        <v>46203</v>
      </c>
      <c r="CI121" s="3971" t="s">
        <v>63</v>
      </c>
      <c r="CJ121" s="3969">
        <v>261.59</v>
      </c>
      <c r="CK121" s="3969"/>
      <c r="CL121" s="3969"/>
      <c r="CM121" s="3969"/>
      <c r="CN121" s="3969"/>
      <c r="CO121" s="3969"/>
      <c r="CP121" s="3969"/>
      <c r="CQ121" s="3970">
        <v>46204</v>
      </c>
      <c r="CR121" s="3971" t="s">
        <v>63</v>
      </c>
      <c r="CS121" s="3970">
        <v>46387</v>
      </c>
      <c r="CT121" s="3971" t="s">
        <v>63</v>
      </c>
      <c r="CU121" s="3969">
        <v>261.59</v>
      </c>
      <c r="CV121" s="3969"/>
      <c r="CW121" s="3969"/>
      <c r="CX121" s="3969"/>
      <c r="CY121" s="3969"/>
      <c r="CZ121" s="3969"/>
      <c r="DA121" s="3969"/>
      <c r="DB121" s="3970">
        <v>46388</v>
      </c>
      <c r="DC121" s="3971" t="s">
        <v>63</v>
      </c>
      <c r="DD121" s="3970">
        <v>46568</v>
      </c>
      <c r="DE121" s="3971" t="s">
        <v>63</v>
      </c>
      <c r="DF121" s="3969">
        <v>272.05</v>
      </c>
      <c r="DG121" s="3969"/>
      <c r="DH121" s="3969"/>
      <c r="DI121" s="3969"/>
      <c r="DJ121" s="3969"/>
      <c r="DK121" s="3969"/>
      <c r="DL121" s="3969"/>
      <c r="DM121" s="3970">
        <v>46569</v>
      </c>
      <c r="DN121" s="3971" t="s">
        <v>63</v>
      </c>
      <c r="DO121" s="3970">
        <v>46752</v>
      </c>
      <c r="DP121" s="3971" t="s">
        <v>63</v>
      </c>
      <c r="DQ121" s="3969">
        <v>272.05</v>
      </c>
      <c r="DR121" s="3969"/>
      <c r="DS121" s="3969"/>
      <c r="DT121" s="3969"/>
      <c r="DU121" s="3969"/>
      <c r="DV121" s="3969"/>
      <c r="DW121" s="3969"/>
      <c r="DX121" s="3970">
        <v>46753</v>
      </c>
      <c r="DY121" s="3971" t="s">
        <v>63</v>
      </c>
      <c r="DZ121" s="3970">
        <v>46934</v>
      </c>
      <c r="EA121" s="3971" t="s">
        <v>63</v>
      </c>
      <c r="EB121" s="4381"/>
      <c r="EC121"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121" s="4247">
        <f>STRCHECKDATE(V122:EB122)</f>
      </c>
      <c r="EE121" s="4378"/>
      <c r="EF121" s="4378" t="str">
        <f>IF(T121="","",T121)</f>
        <v>С учетом НДС</v>
      </c>
      <c r="EG121" s="4378"/>
      <c r="EH121" s="4378"/>
      <c r="EI121" s="3959">
        <v>0</v>
      </c>
    </row>
    <row s="6712" customFormat="1" customHeight="1" ht="14.25">
      <c r="A122" s="4365"/>
      <c r="B122" s="4365"/>
      <c r="C122" s="4365"/>
      <c r="D122" s="4365"/>
      <c r="E122" s="4366"/>
      <c r="F122" s="4366"/>
      <c r="G122" s="4366"/>
      <c r="H122" s="4366"/>
      <c r="I122" s="4367"/>
      <c r="J122" s="4367" t="str">
        <f>I115&amp;".1"</f>
        <v>1.6.1.1.1</v>
      </c>
      <c r="K122" s="4368"/>
      <c r="L122" s="4369"/>
      <c r="M122" s="4370"/>
      <c r="N122" s="4370"/>
      <c r="O122" s="4370"/>
      <c r="P122" s="4371"/>
      <c r="Q122" s="4371"/>
      <c r="R122" s="4373"/>
      <c r="S122" s="4384"/>
      <c r="T122" s="4376"/>
      <c r="U122" s="4376"/>
      <c r="V122" s="3972"/>
      <c r="W122" s="3972"/>
      <c r="X122" s="3972"/>
      <c r="Y122" s="3972"/>
      <c r="Z122" s="3972"/>
      <c r="AA122" s="3972"/>
      <c r="AB122" s="3972"/>
      <c r="AC122" s="3973"/>
      <c r="AD122" s="3971"/>
      <c r="AE122" s="3973"/>
      <c r="AF122" s="3971"/>
      <c r="AG122" s="3972"/>
      <c r="AH122" s="3972"/>
      <c r="AI122" s="3972"/>
      <c r="AJ122" s="3972"/>
      <c r="AK122" s="3972"/>
      <c r="AL122" s="3972"/>
      <c r="AM122" s="3972"/>
      <c r="AN122" s="3973"/>
      <c r="AO122" s="3971"/>
      <c r="AP122" s="4275"/>
      <c r="AQ122" s="3971"/>
      <c r="AR122" s="3972"/>
      <c r="AS122" s="3972"/>
      <c r="AT122" s="3972"/>
      <c r="AU122" s="3972"/>
      <c r="AV122" s="3972"/>
      <c r="AW122" s="3972"/>
      <c r="AX122" s="3972"/>
      <c r="AY122" s="3973"/>
      <c r="AZ122" s="3971"/>
      <c r="BA122" s="3973"/>
      <c r="BB122" s="3971"/>
      <c r="BC122" s="3972"/>
      <c r="BD122" s="3972"/>
      <c r="BE122" s="3972"/>
      <c r="BF122" s="3972"/>
      <c r="BG122" s="3972"/>
      <c r="BH122" s="3972"/>
      <c r="BI122" s="3972"/>
      <c r="BJ122" s="3973"/>
      <c r="BK122" s="3971"/>
      <c r="BL122" s="3973"/>
      <c r="BM122" s="3971"/>
      <c r="BN122" s="3972"/>
      <c r="BO122" s="3972"/>
      <c r="BP122" s="3972"/>
      <c r="BQ122" s="3972"/>
      <c r="BR122" s="3972"/>
      <c r="BS122" s="3972"/>
      <c r="BT122" s="3972"/>
      <c r="BU122" s="3973"/>
      <c r="BV122" s="3971"/>
      <c r="BW122" s="3973"/>
      <c r="BX122" s="3971"/>
      <c r="BY122" s="3972"/>
      <c r="BZ122" s="3972"/>
      <c r="CA122" s="3972"/>
      <c r="CB122" s="3972"/>
      <c r="CC122" s="3972"/>
      <c r="CD122" s="3972"/>
      <c r="CE122" s="3972"/>
      <c r="CF122" s="3973"/>
      <c r="CG122" s="3971"/>
      <c r="CH122" s="3973"/>
      <c r="CI122" s="3971"/>
      <c r="CJ122" s="3972"/>
      <c r="CK122" s="3972"/>
      <c r="CL122" s="3972"/>
      <c r="CM122" s="3972"/>
      <c r="CN122" s="3972"/>
      <c r="CO122" s="3972"/>
      <c r="CP122" s="3972"/>
      <c r="CQ122" s="3973"/>
      <c r="CR122" s="3971"/>
      <c r="CS122" s="3973"/>
      <c r="CT122" s="3971"/>
      <c r="CU122" s="3972"/>
      <c r="CV122" s="3972"/>
      <c r="CW122" s="3972"/>
      <c r="CX122" s="3972"/>
      <c r="CY122" s="3972"/>
      <c r="CZ122" s="3972"/>
      <c r="DA122" s="3972"/>
      <c r="DB122" s="3973"/>
      <c r="DC122" s="3971"/>
      <c r="DD122" s="3973"/>
      <c r="DE122" s="3971"/>
      <c r="DF122" s="3972"/>
      <c r="DG122" s="3972"/>
      <c r="DH122" s="3972"/>
      <c r="DI122" s="3972"/>
      <c r="DJ122" s="3972"/>
      <c r="DK122" s="3972"/>
      <c r="DL122" s="3972"/>
      <c r="DM122" s="3973"/>
      <c r="DN122" s="3971"/>
      <c r="DO122" s="3973"/>
      <c r="DP122" s="3971"/>
      <c r="DQ122" s="3972"/>
      <c r="DR122" s="3972"/>
      <c r="DS122" s="3972"/>
      <c r="DT122" s="3972"/>
      <c r="DU122" s="3972"/>
      <c r="DV122" s="3972"/>
      <c r="DW122" s="3972"/>
      <c r="DX122" s="3973"/>
      <c r="DY122" s="3971"/>
      <c r="DZ122" s="3973"/>
      <c r="EA122" s="3971"/>
      <c r="EB122" s="4385"/>
      <c r="EC122" s="4382"/>
      <c r="ED122" s="4247"/>
      <c r="EE122" s="4378"/>
      <c r="EF122" s="4378" t="str">
        <f>IF(T122="","",T122)</f>
        <v/>
      </c>
      <c r="EG122" s="4378"/>
      <c r="EH122" s="4378"/>
      <c r="EI122" s="3959">
        <v>0</v>
      </c>
    </row>
    <row s="6713" customFormat="1" customHeight="1" ht="21">
      <c r="A123" s="4365"/>
      <c r="B123" s="4365"/>
      <c r="C123" s="4365"/>
      <c r="D123" s="4365"/>
      <c r="E123" s="4366"/>
      <c r="F123" s="4366"/>
      <c r="G123" s="4366"/>
      <c r="H123" s="4366"/>
      <c r="I123" s="4367"/>
      <c r="J123" s="4368" t="str">
        <f>I115&amp;".1"</f>
        <v>1.6.1.1.1</v>
      </c>
      <c r="K123" s="4365"/>
      <c r="L123" s="4369"/>
      <c r="M123" s="4370"/>
      <c r="N123" s="4370"/>
      <c r="O123" s="4370"/>
      <c r="P123" s="4371"/>
      <c r="Q123" s="4371"/>
      <c r="R123" s="4387"/>
      <c r="S123" s="6714"/>
      <c r="T123" s="6715" t="s">
        <v>599</v>
      </c>
      <c r="U123" s="6716"/>
      <c r="V123" s="6717"/>
      <c r="W123" s="6718"/>
      <c r="X123" s="6719"/>
      <c r="Y123" s="6720"/>
      <c r="Z123" s="6721"/>
      <c r="AA123" s="6722"/>
      <c r="AB123" s="6723"/>
      <c r="AC123" s="6724"/>
      <c r="AD123" s="6725"/>
      <c r="AE123" s="6726"/>
      <c r="AF123" s="6727"/>
      <c r="AG123" s="6728"/>
      <c r="AH123" s="6729"/>
      <c r="AI123" s="6730"/>
      <c r="AJ123" s="6731"/>
      <c r="AK123" s="6732"/>
      <c r="AL123" s="6733"/>
      <c r="AM123" s="6734"/>
      <c r="AN123" s="6735"/>
      <c r="AO123" s="6736"/>
      <c r="AP123" s="6737"/>
      <c r="AQ123" s="6738"/>
      <c r="AR123" s="6739"/>
      <c r="AS123" s="6740"/>
      <c r="AT123" s="6741"/>
      <c r="AU123" s="6742"/>
      <c r="AV123" s="6743"/>
      <c r="AW123" s="6744"/>
      <c r="AX123" s="6745"/>
      <c r="AY123" s="6746"/>
      <c r="AZ123" s="6747"/>
      <c r="BA123" s="6748"/>
      <c r="BB123" s="6749"/>
      <c r="BC123" s="6750"/>
      <c r="BD123" s="6751"/>
      <c r="BE123" s="6752"/>
      <c r="BF123" s="6753"/>
      <c r="BG123" s="6754"/>
      <c r="BH123" s="6755"/>
      <c r="BI123" s="6756"/>
      <c r="BJ123" s="6757"/>
      <c r="BK123" s="6758"/>
      <c r="BL123" s="6759"/>
      <c r="BM123" s="6760"/>
      <c r="BN123" s="6761"/>
      <c r="BO123" s="6762"/>
      <c r="BP123" s="6763"/>
      <c r="BQ123" s="6764"/>
      <c r="BR123" s="6765"/>
      <c r="BS123" s="6766"/>
      <c r="BT123" s="6767"/>
      <c r="BU123" s="6768"/>
      <c r="BV123" s="6769"/>
      <c r="BW123" s="6770"/>
      <c r="BX123" s="6771"/>
      <c r="BY123" s="6772"/>
      <c r="BZ123" s="6773"/>
      <c r="CA123" s="6774"/>
      <c r="CB123" s="6775"/>
      <c r="CC123" s="6776"/>
      <c r="CD123" s="6777"/>
      <c r="CE123" s="6778"/>
      <c r="CF123" s="6779"/>
      <c r="CG123" s="6780"/>
      <c r="CH123" s="6781"/>
      <c r="CI123" s="6782"/>
      <c r="CJ123" s="6783"/>
      <c r="CK123" s="6784"/>
      <c r="CL123" s="6785"/>
      <c r="CM123" s="6786"/>
      <c r="CN123" s="6787"/>
      <c r="CO123" s="6788"/>
      <c r="CP123" s="6789"/>
      <c r="CQ123" s="6790"/>
      <c r="CR123" s="6791"/>
      <c r="CS123" s="6792"/>
      <c r="CT123" s="6793"/>
      <c r="CU123" s="6794"/>
      <c r="CV123" s="6795"/>
      <c r="CW123" s="6796"/>
      <c r="CX123" s="6797"/>
      <c r="CY123" s="6798"/>
      <c r="CZ123" s="6799"/>
      <c r="DA123" s="6800"/>
      <c r="DB123" s="6801"/>
      <c r="DC123" s="6802"/>
      <c r="DD123" s="6803"/>
      <c r="DE123" s="6804"/>
      <c r="DF123" s="6805"/>
      <c r="DG123" s="6806"/>
      <c r="DH123" s="6807"/>
      <c r="DI123" s="6808"/>
      <c r="DJ123" s="6809"/>
      <c r="DK123" s="6810"/>
      <c r="DL123" s="6811"/>
      <c r="DM123" s="6812"/>
      <c r="DN123" s="6813"/>
      <c r="DO123" s="6814"/>
      <c r="DP123" s="6815"/>
      <c r="DQ123" s="6816"/>
      <c r="DR123" s="6817"/>
      <c r="DS123" s="6818"/>
      <c r="DT123" s="6819"/>
      <c r="DU123" s="6820"/>
      <c r="DV123" s="6821"/>
      <c r="DW123" s="6822"/>
      <c r="DX123" s="6823"/>
      <c r="DY123" s="6824"/>
      <c r="DZ123" s="6825"/>
      <c r="EA123" s="6826"/>
      <c r="EB123" s="6827"/>
      <c r="EC123" s="4502" t="s">
        <v>600</v>
      </c>
      <c r="ED123" s="4247"/>
      <c r="EE123" s="4378"/>
      <c r="EF123" s="4378" t="str">
        <f>IF(T123="","",T123)</f>
        <v>Добавить значение признака дифференциации</v>
      </c>
      <c r="EG123" s="4378"/>
      <c r="EH123" s="4378"/>
      <c r="EI123" s="3959">
        <v>0</v>
      </c>
    </row>
    <row s="6828" customFormat="1" customHeight="1" ht="21">
      <c r="A124" s="4365"/>
      <c r="B124" s="4365"/>
      <c r="C124" s="4365"/>
      <c r="D124" s="4365"/>
      <c r="E124" s="4366"/>
      <c r="F124" s="4366" t="s">
        <v>101</v>
      </c>
      <c r="G124" s="4366"/>
      <c r="H124" s="4366"/>
      <c r="I124" s="4368"/>
      <c r="J124" s="4365"/>
      <c r="K124" s="4365"/>
      <c r="L124" s="4369"/>
      <c r="M124" s="4370"/>
      <c r="N124" s="4370"/>
      <c r="O124" s="4370"/>
      <c r="P124" s="4371"/>
      <c r="Q124" s="4371"/>
      <c r="R124" s="4387"/>
      <c r="S124" s="6829"/>
      <c r="T124" s="6830" t="s">
        <v>528</v>
      </c>
      <c r="U124" s="6831"/>
      <c r="V124" s="6832"/>
      <c r="W124" s="6833"/>
      <c r="X124" s="6834"/>
      <c r="Y124" s="6835"/>
      <c r="Z124" s="6836"/>
      <c r="AA124" s="6837"/>
      <c r="AB124" s="6838"/>
      <c r="AC124" s="6839"/>
      <c r="AD124" s="6840"/>
      <c r="AE124" s="6841"/>
      <c r="AF124" s="6842"/>
      <c r="AG124" s="6843"/>
      <c r="AH124" s="6844"/>
      <c r="AI124" s="6845"/>
      <c r="AJ124" s="6846"/>
      <c r="AK124" s="6847"/>
      <c r="AL124" s="6848"/>
      <c r="AM124" s="6849"/>
      <c r="AN124" s="6850"/>
      <c r="AO124" s="6851"/>
      <c r="AP124" s="6852"/>
      <c r="AQ124" s="6853"/>
      <c r="AR124" s="6854"/>
      <c r="AS124" s="6855"/>
      <c r="AT124" s="6856"/>
      <c r="AU124" s="6857"/>
      <c r="AV124" s="6858"/>
      <c r="AW124" s="6859"/>
      <c r="AX124" s="6860"/>
      <c r="AY124" s="6861"/>
      <c r="AZ124" s="6862"/>
      <c r="BA124" s="6863"/>
      <c r="BB124" s="6864"/>
      <c r="BC124" s="6865"/>
      <c r="BD124" s="6866"/>
      <c r="BE124" s="6867"/>
      <c r="BF124" s="6868"/>
      <c r="BG124" s="6869"/>
      <c r="BH124" s="6870"/>
      <c r="BI124" s="6871"/>
      <c r="BJ124" s="6872"/>
      <c r="BK124" s="6873"/>
      <c r="BL124" s="6874"/>
      <c r="BM124" s="6875"/>
      <c r="BN124" s="6876"/>
      <c r="BO124" s="6877"/>
      <c r="BP124" s="6878"/>
      <c r="BQ124" s="6879"/>
      <c r="BR124" s="6880"/>
      <c r="BS124" s="6881"/>
      <c r="BT124" s="6882"/>
      <c r="BU124" s="6883"/>
      <c r="BV124" s="6884"/>
      <c r="BW124" s="6885"/>
      <c r="BX124" s="6886"/>
      <c r="BY124" s="6887"/>
      <c r="BZ124" s="6888"/>
      <c r="CA124" s="6889"/>
      <c r="CB124" s="6890"/>
      <c r="CC124" s="6891"/>
      <c r="CD124" s="6892"/>
      <c r="CE124" s="6893"/>
      <c r="CF124" s="6894"/>
      <c r="CG124" s="6895"/>
      <c r="CH124" s="6896"/>
      <c r="CI124" s="6897"/>
      <c r="CJ124" s="6898"/>
      <c r="CK124" s="6899"/>
      <c r="CL124" s="6900"/>
      <c r="CM124" s="6901"/>
      <c r="CN124" s="6902"/>
      <c r="CO124" s="6903"/>
      <c r="CP124" s="6904"/>
      <c r="CQ124" s="6905"/>
      <c r="CR124" s="6906"/>
      <c r="CS124" s="6907"/>
      <c r="CT124" s="6908"/>
      <c r="CU124" s="6909"/>
      <c r="CV124" s="6910"/>
      <c r="CW124" s="6911"/>
      <c r="CX124" s="6912"/>
      <c r="CY124" s="6913"/>
      <c r="CZ124" s="6914"/>
      <c r="DA124" s="6915"/>
      <c r="DB124" s="6916"/>
      <c r="DC124" s="6917"/>
      <c r="DD124" s="6918"/>
      <c r="DE124" s="6919"/>
      <c r="DF124" s="6920"/>
      <c r="DG124" s="6921"/>
      <c r="DH124" s="6922"/>
      <c r="DI124" s="6923"/>
      <c r="DJ124" s="6924"/>
      <c r="DK124" s="6925"/>
      <c r="DL124" s="6926"/>
      <c r="DM124" s="6927"/>
      <c r="DN124" s="6928"/>
      <c r="DO124" s="6929"/>
      <c r="DP124" s="6930"/>
      <c r="DQ124" s="6931"/>
      <c r="DR124" s="6932"/>
      <c r="DS124" s="6933"/>
      <c r="DT124" s="6934"/>
      <c r="DU124" s="6935"/>
      <c r="DV124" s="6936"/>
      <c r="DW124" s="6937"/>
      <c r="DX124" s="6938"/>
      <c r="DY124" s="6939"/>
      <c r="DZ124" s="6940"/>
      <c r="EA124" s="6941"/>
      <c r="EB124" s="6942"/>
      <c r="EC124" s="6943"/>
      <c r="ED124" s="4247"/>
      <c r="EE124" s="4378"/>
      <c r="EF124" s="4378" t="str">
        <f>IF(T124="","",T124)</f>
        <v>Добавить группу потребителей</v>
      </c>
      <c r="EG124" s="4378"/>
      <c r="EH124" s="4378"/>
      <c r="EI124" s="3959">
        <v>0</v>
      </c>
    </row>
    <row s="6944" customFormat="1" customHeight="1" ht="21">
      <c r="A125" s="4365"/>
      <c r="B125" s="4365"/>
      <c r="C125" s="4365"/>
      <c r="D125" s="4365"/>
      <c r="E125" s="4366"/>
      <c r="F125" s="4366" t="s">
        <v>101</v>
      </c>
      <c r="G125" s="4366"/>
      <c r="H125" s="4680"/>
      <c r="I125" s="4365"/>
      <c r="J125" s="4365"/>
      <c r="K125" s="4365"/>
      <c r="L125" s="4369"/>
      <c r="M125" s="4681"/>
      <c r="N125" s="4681"/>
      <c r="O125" s="4239"/>
      <c r="P125" s="5047"/>
      <c r="Q125" s="5048"/>
      <c r="R125" s="5049"/>
      <c r="S125" s="6945"/>
      <c r="T125" s="6946" t="s">
        <v>601</v>
      </c>
      <c r="U125" s="6947"/>
      <c r="V125" s="6948"/>
      <c r="W125" s="6949"/>
      <c r="X125" s="6950"/>
      <c r="Y125" s="6951"/>
      <c r="Z125" s="6952"/>
      <c r="AA125" s="6953"/>
      <c r="AB125" s="6954"/>
      <c r="AC125" s="6955"/>
      <c r="AD125" s="6956"/>
      <c r="AE125" s="6957"/>
      <c r="AF125" s="6958"/>
      <c r="AG125" s="6959"/>
      <c r="AH125" s="6960"/>
      <c r="AI125" s="6961"/>
      <c r="AJ125" s="6962"/>
      <c r="AK125" s="6963"/>
      <c r="AL125" s="6964"/>
      <c r="AM125" s="6965"/>
      <c r="AN125" s="6966"/>
      <c r="AO125" s="6967"/>
      <c r="AP125" s="6968"/>
      <c r="AQ125" s="6969"/>
      <c r="AR125" s="6970"/>
      <c r="AS125" s="6971"/>
      <c r="AT125" s="6972"/>
      <c r="AU125" s="6973"/>
      <c r="AV125" s="6974"/>
      <c r="AW125" s="6975"/>
      <c r="AX125" s="6976"/>
      <c r="AY125" s="6977"/>
      <c r="AZ125" s="6978"/>
      <c r="BA125" s="6979"/>
      <c r="BB125" s="6980"/>
      <c r="BC125" s="6981"/>
      <c r="BD125" s="6982"/>
      <c r="BE125" s="6983"/>
      <c r="BF125" s="6984"/>
      <c r="BG125" s="6985"/>
      <c r="BH125" s="6986"/>
      <c r="BI125" s="6987"/>
      <c r="BJ125" s="6988"/>
      <c r="BK125" s="6989"/>
      <c r="BL125" s="6990"/>
      <c r="BM125" s="6991"/>
      <c r="BN125" s="6992"/>
      <c r="BO125" s="6993"/>
      <c r="BP125" s="6994"/>
      <c r="BQ125" s="6995"/>
      <c r="BR125" s="6996"/>
      <c r="BS125" s="6997"/>
      <c r="BT125" s="6998"/>
      <c r="BU125" s="6999"/>
      <c r="BV125" s="7000"/>
      <c r="BW125" s="7001"/>
      <c r="BX125" s="7002"/>
      <c r="BY125" s="7003"/>
      <c r="BZ125" s="7004"/>
      <c r="CA125" s="7005"/>
      <c r="CB125" s="7006"/>
      <c r="CC125" s="7007"/>
      <c r="CD125" s="7008"/>
      <c r="CE125" s="7009"/>
      <c r="CF125" s="7010"/>
      <c r="CG125" s="7011"/>
      <c r="CH125" s="7012"/>
      <c r="CI125" s="7013"/>
      <c r="CJ125" s="7014"/>
      <c r="CK125" s="7015"/>
      <c r="CL125" s="7016"/>
      <c r="CM125" s="7017"/>
      <c r="CN125" s="7018"/>
      <c r="CO125" s="7019"/>
      <c r="CP125" s="7020"/>
      <c r="CQ125" s="7021"/>
      <c r="CR125" s="7022"/>
      <c r="CS125" s="7023"/>
      <c r="CT125" s="7024"/>
      <c r="CU125" s="7025"/>
      <c r="CV125" s="7026"/>
      <c r="CW125" s="7027"/>
      <c r="CX125" s="7028"/>
      <c r="CY125" s="7029"/>
      <c r="CZ125" s="7030"/>
      <c r="DA125" s="7031"/>
      <c r="DB125" s="7032"/>
      <c r="DC125" s="7033"/>
      <c r="DD125" s="7034"/>
      <c r="DE125" s="7035"/>
      <c r="DF125" s="7036"/>
      <c r="DG125" s="7037"/>
      <c r="DH125" s="7038"/>
      <c r="DI125" s="7039"/>
      <c r="DJ125" s="7040"/>
      <c r="DK125" s="7041"/>
      <c r="DL125" s="7042"/>
      <c r="DM125" s="7043"/>
      <c r="DN125" s="7044"/>
      <c r="DO125" s="7045"/>
      <c r="DP125" s="7046"/>
      <c r="DQ125" s="7047"/>
      <c r="DR125" s="7048"/>
      <c r="DS125" s="7049"/>
      <c r="DT125" s="7050"/>
      <c r="DU125" s="7051"/>
      <c r="DV125" s="7052"/>
      <c r="DW125" s="7053"/>
      <c r="DX125" s="7054"/>
      <c r="DY125" s="7055"/>
      <c r="DZ125" s="7056"/>
      <c r="EA125" s="7057"/>
      <c r="EB125" s="7058"/>
      <c r="EC125" s="7059"/>
      <c r="ED125" s="4247"/>
      <c r="EE125" s="4378"/>
      <c r="EF125" s="4378" t="str">
        <f>IF(T125="","",T125)</f>
        <v>Добавить наименование признака дифференциации</v>
      </c>
      <c r="EG125" s="4378"/>
      <c r="EH125" s="4378"/>
      <c r="EI125" s="3959">
        <v>0</v>
      </c>
    </row>
    <row s="7060" customFormat="1" customHeight="1" ht="14.25">
      <c r="A126" s="5166"/>
      <c r="B126" s="5166"/>
      <c r="C126" s="5166"/>
      <c r="D126" s="5166"/>
      <c r="E126" s="4366"/>
      <c r="F126" s="4680" t="s">
        <v>101</v>
      </c>
      <c r="G126" s="5166"/>
      <c r="H126" s="5166"/>
      <c r="I126" s="5166"/>
      <c r="J126" s="5166"/>
      <c r="K126" s="5166"/>
      <c r="L126" s="5167"/>
      <c r="M126" s="5168"/>
      <c r="N126" s="5168"/>
      <c r="O126" s="4247"/>
      <c r="P126" s="5169"/>
      <c r="Q126" s="5170"/>
      <c r="R126" s="5169"/>
      <c r="S126" s="5171"/>
      <c r="T126" s="5172" t="s">
        <v>315</v>
      </c>
      <c r="U126" s="4238"/>
      <c r="V126" s="4238"/>
      <c r="W126" s="4238"/>
      <c r="X126" s="4238"/>
      <c r="Y126" s="4238"/>
      <c r="Z126" s="4238"/>
      <c r="AA126" s="4238"/>
      <c r="AB126" s="4238"/>
      <c r="AC126" s="4238"/>
      <c r="AD126" s="4238"/>
      <c r="AE126" s="4238"/>
      <c r="AF126" s="4238"/>
      <c r="AG126" s="4238"/>
      <c r="AH126" s="4238"/>
      <c r="AI126" s="4238"/>
      <c r="AJ126" s="4238"/>
      <c r="AK126" s="4238"/>
      <c r="AL126" s="4238"/>
      <c r="AM126" s="4238"/>
      <c r="AN126" s="4238"/>
      <c r="AO126" s="4238"/>
      <c r="AP126" s="4238"/>
      <c r="AQ126" s="4238"/>
      <c r="AR126" s="4238"/>
      <c r="AS126" s="4238"/>
      <c r="AT126" s="4238"/>
      <c r="AU126" s="4238"/>
      <c r="AV126" s="4238"/>
      <c r="AW126" s="4238"/>
      <c r="AX126" s="4238"/>
      <c r="AY126" s="4238"/>
      <c r="AZ126" s="4238"/>
      <c r="BA126" s="4238"/>
      <c r="BB126" s="4238"/>
      <c r="BC126" s="4238"/>
      <c r="BD126" s="4238"/>
      <c r="BE126" s="4238"/>
      <c r="BF126" s="4238"/>
      <c r="BG126" s="4238"/>
      <c r="BH126" s="4238"/>
      <c r="BI126" s="4238"/>
      <c r="BJ126" s="4238"/>
      <c r="BK126" s="4238"/>
      <c r="BL126" s="4238"/>
      <c r="BM126" s="4238"/>
      <c r="BN126" s="4238"/>
      <c r="BO126" s="4238"/>
      <c r="BP126" s="4238"/>
      <c r="BQ126" s="4238"/>
      <c r="BR126" s="4238"/>
      <c r="BS126" s="4238"/>
      <c r="BT126" s="4238"/>
      <c r="BU126" s="4238"/>
      <c r="BV126" s="4238"/>
      <c r="BW126" s="4238"/>
      <c r="BX126" s="4238"/>
      <c r="BY126" s="4238"/>
      <c r="BZ126" s="4238"/>
      <c r="CA126" s="4238"/>
      <c r="CB126" s="4238"/>
      <c r="CC126" s="4238"/>
      <c r="CD126" s="4238"/>
      <c r="CE126" s="4238"/>
      <c r="CF126" s="4238"/>
      <c r="CG126" s="4238"/>
      <c r="CH126" s="4238"/>
      <c r="CI126" s="4238"/>
      <c r="CJ126" s="4238"/>
      <c r="CK126" s="4238"/>
      <c r="CL126" s="4238"/>
      <c r="CM126" s="4238"/>
      <c r="CN126" s="4238"/>
      <c r="CO126" s="4238"/>
      <c r="CP126" s="4238"/>
      <c r="CQ126" s="4238"/>
      <c r="CR126" s="4238"/>
      <c r="CS126" s="4238"/>
      <c r="CT126" s="4238"/>
      <c r="CU126" s="4238"/>
      <c r="CV126" s="4238"/>
      <c r="CW126" s="4238"/>
      <c r="CX126" s="4238"/>
      <c r="CY126" s="4238"/>
      <c r="CZ126" s="4238"/>
      <c r="DA126" s="4238"/>
      <c r="DB126" s="4238"/>
      <c r="DC126" s="4238"/>
      <c r="DD126" s="4238"/>
      <c r="DE126" s="4238"/>
      <c r="DF126" s="4238"/>
      <c r="DG126" s="4238"/>
      <c r="DH126" s="4238"/>
      <c r="DI126" s="4238"/>
      <c r="DJ126" s="4238"/>
      <c r="DK126" s="4238"/>
      <c r="DL126" s="4238"/>
      <c r="DM126" s="4238"/>
      <c r="DN126" s="4238"/>
      <c r="DO126" s="4238"/>
      <c r="DP126" s="4238"/>
      <c r="DQ126" s="4238"/>
      <c r="DR126" s="4238"/>
      <c r="DS126" s="4238"/>
      <c r="DT126" s="4238"/>
      <c r="DU126" s="4238"/>
      <c r="DV126" s="4238"/>
      <c r="DW126" s="4238"/>
      <c r="DX126" s="4238"/>
      <c r="DY126" s="4238"/>
      <c r="DZ126" s="4238"/>
      <c r="EA126" s="4238"/>
      <c r="EB126" s="4238"/>
      <c r="EC126" s="4238"/>
      <c r="ED126" s="4247"/>
      <c r="EE126" s="4378"/>
      <c r="EF126" s="4378" t="str">
        <f>IF(T126="","",T126)</f>
        <v>Добавить централизованную систему для дифференциации</v>
      </c>
      <c r="EG126" s="4378"/>
      <c r="EH126" s="4378"/>
      <c r="EI126" s="4247">
        <v>0</v>
      </c>
    </row>
    <row s="7061" customFormat="1" customHeight="1" ht="23.25">
      <c r="A127" s="4365"/>
      <c r="B127" s="4365" t="s">
        <v>337</v>
      </c>
      <c r="C127" s="4365"/>
      <c r="D127" s="4365"/>
      <c r="E127" s="4366"/>
      <c r="F127" s="4680" t="s">
        <v>95</v>
      </c>
      <c r="G127" s="4365"/>
      <c r="H127" s="4365"/>
      <c r="I127" s="4365"/>
      <c r="J127" s="4365"/>
      <c r="K127" s="4365"/>
      <c r="L127" s="4369"/>
      <c r="M127" s="4681"/>
      <c r="N127" s="4681"/>
      <c r="O127" s="4681"/>
      <c r="P127" s="4682"/>
      <c r="Q127" s="4683"/>
      <c r="R127" s="4684"/>
      <c r="S127" s="4374" t="str">
        <f>INDEX(PT_DIFFERENTIATION_NUM_TER,MATCH(B127,PT_DIFFERENTIATION_TER_ID,0))</f>
        <v>1.7</v>
      </c>
      <c r="T127" s="4685" t="s">
        <v>513</v>
      </c>
      <c r="U127" s="4376"/>
      <c r="V127" s="3960"/>
      <c r="W127" s="3961"/>
      <c r="X127" s="3961"/>
      <c r="Y127" s="3961"/>
      <c r="Z127" s="3961"/>
      <c r="AA127" s="3961"/>
      <c r="AB127" s="3961"/>
      <c r="AC127" s="3961"/>
      <c r="AD127" s="3961"/>
      <c r="AE127" s="3961"/>
      <c r="AF127" s="3962"/>
      <c r="AG127" s="3960" t="str">
        <f>INDEX(PT_DIFFERENTIATION_TER,MATCH(B127,PT_DIFFERENTIATION_TER_ID,0))</f>
        <v>Территория 7</v>
      </c>
      <c r="AH127" s="3961"/>
      <c r="AI127" s="3961"/>
      <c r="AJ127" s="3961"/>
      <c r="AK127" s="3961"/>
      <c r="AL127" s="3961"/>
      <c r="AM127" s="3961"/>
      <c r="AN127" s="3961"/>
      <c r="AO127" s="3961"/>
      <c r="AP127" s="3961"/>
      <c r="AQ127" s="3961"/>
      <c r="AR127" s="3960"/>
      <c r="AS127" s="3961"/>
      <c r="AT127" s="3961"/>
      <c r="AU127" s="3961"/>
      <c r="AV127" s="3961"/>
      <c r="AW127" s="3961"/>
      <c r="AX127" s="3961"/>
      <c r="AY127" s="3961"/>
      <c r="AZ127" s="3961"/>
      <c r="BA127" s="3961"/>
      <c r="BB127" s="3962"/>
      <c r="BC127" s="3960"/>
      <c r="BD127" s="3961"/>
      <c r="BE127" s="3961"/>
      <c r="BF127" s="3961"/>
      <c r="BG127" s="3961"/>
      <c r="BH127" s="3961"/>
      <c r="BI127" s="3961"/>
      <c r="BJ127" s="3961"/>
      <c r="BK127" s="3961"/>
      <c r="BL127" s="3961"/>
      <c r="BM127" s="3962"/>
      <c r="BN127" s="3960"/>
      <c r="BO127" s="3961"/>
      <c r="BP127" s="3961"/>
      <c r="BQ127" s="3961"/>
      <c r="BR127" s="3961"/>
      <c r="BS127" s="3961"/>
      <c r="BT127" s="3961"/>
      <c r="BU127" s="3961"/>
      <c r="BV127" s="3961"/>
      <c r="BW127" s="3961"/>
      <c r="BX127" s="3962"/>
      <c r="BY127" s="3960"/>
      <c r="BZ127" s="3961"/>
      <c r="CA127" s="3961"/>
      <c r="CB127" s="3961"/>
      <c r="CC127" s="3961"/>
      <c r="CD127" s="3961"/>
      <c r="CE127" s="3961"/>
      <c r="CF127" s="3961"/>
      <c r="CG127" s="3961"/>
      <c r="CH127" s="3961"/>
      <c r="CI127" s="3962"/>
      <c r="CJ127" s="3960"/>
      <c r="CK127" s="3961"/>
      <c r="CL127" s="3961"/>
      <c r="CM127" s="3961"/>
      <c r="CN127" s="3961"/>
      <c r="CO127" s="3961"/>
      <c r="CP127" s="3961"/>
      <c r="CQ127" s="3961"/>
      <c r="CR127" s="3961"/>
      <c r="CS127" s="3961"/>
      <c r="CT127" s="3962"/>
      <c r="CU127" s="3960"/>
      <c r="CV127" s="3961"/>
      <c r="CW127" s="3961"/>
      <c r="CX127" s="3961"/>
      <c r="CY127" s="3961"/>
      <c r="CZ127" s="3961"/>
      <c r="DA127" s="3961"/>
      <c r="DB127" s="3961"/>
      <c r="DC127" s="3961"/>
      <c r="DD127" s="3961"/>
      <c r="DE127" s="3962"/>
      <c r="DF127" s="3960"/>
      <c r="DG127" s="3961"/>
      <c r="DH127" s="3961"/>
      <c r="DI127" s="3961"/>
      <c r="DJ127" s="3961"/>
      <c r="DK127" s="3961"/>
      <c r="DL127" s="3961"/>
      <c r="DM127" s="3961"/>
      <c r="DN127" s="3961"/>
      <c r="DO127" s="3961"/>
      <c r="DP127" s="3962"/>
      <c r="DQ127" s="3960"/>
      <c r="DR127" s="3961"/>
      <c r="DS127" s="3961"/>
      <c r="DT127" s="3961"/>
      <c r="DU127" s="3961"/>
      <c r="DV127" s="3961"/>
      <c r="DW127" s="3961"/>
      <c r="DX127" s="3961"/>
      <c r="DY127" s="3961"/>
      <c r="DZ127" s="3961"/>
      <c r="EA127" s="3962"/>
      <c r="EB127" s="3962"/>
      <c r="EC127" s="4502" t="s">
        <v>514</v>
      </c>
      <c r="ED127" s="4247"/>
      <c r="EE127" s="4378"/>
      <c r="EF127" s="4378" t="str">
        <f>IF(T127="","",T127)</f>
        <v>Территория действия тарифа</v>
      </c>
      <c r="EG127" s="4378"/>
      <c r="EH127" s="4378"/>
      <c r="EI127" s="3959">
        <v>0</v>
      </c>
    </row>
    <row s="7062" customFormat="1" customHeight="1" ht="23.25">
      <c r="A128" s="4365"/>
      <c r="B128" s="4365"/>
      <c r="C128" s="4365" t="s">
        <v>338</v>
      </c>
      <c r="D128" s="4365"/>
      <c r="E128" s="4366"/>
      <c r="F128" s="4366" t="s">
        <v>94</v>
      </c>
      <c r="G128" s="4680">
        <v>1</v>
      </c>
      <c r="H128" s="4365"/>
      <c r="I128" s="4365"/>
      <c r="J128" s="4365"/>
      <c r="K128" s="4365"/>
      <c r="L128" s="4369"/>
      <c r="M128" s="4681"/>
      <c r="N128" s="4681"/>
      <c r="O128" s="4681"/>
      <c r="P128" s="4687"/>
      <c r="Q128" s="4683"/>
      <c r="R128" s="4684"/>
      <c r="S128" s="4374" t="str">
        <f>INDEX(PT_DIFFERENTIATION_NUM_CS,MATCH(C128,PT_DIFFERENTIATION_CS_ID,0))</f>
        <v>1.7.1</v>
      </c>
      <c r="T128" s="4688" t="s">
        <v>643</v>
      </c>
      <c r="U128" s="4376"/>
      <c r="V128" s="3960"/>
      <c r="W128" s="3961"/>
      <c r="X128" s="3961"/>
      <c r="Y128" s="3961"/>
      <c r="Z128" s="3961"/>
      <c r="AA128" s="3961"/>
      <c r="AB128" s="3961"/>
      <c r="AC128" s="3961"/>
      <c r="AD128" s="3961"/>
      <c r="AE128" s="3961"/>
      <c r="AF128" s="3962"/>
      <c r="AG128" s="3960" t="str">
        <f>INDEX(PT_DIFFERENTIATION_CS,MATCH(C128,PT_DIFFERENTIATION_CS_ID,0))</f>
        <v>с. Светлогорье</v>
      </c>
      <c r="AH128" s="3961"/>
      <c r="AI128" s="3961"/>
      <c r="AJ128" s="3961"/>
      <c r="AK128" s="3961"/>
      <c r="AL128" s="3961"/>
      <c r="AM128" s="3961"/>
      <c r="AN128" s="3961"/>
      <c r="AO128" s="3961"/>
      <c r="AP128" s="3961"/>
      <c r="AQ128" s="3961"/>
      <c r="AR128" s="3960"/>
      <c r="AS128" s="3961"/>
      <c r="AT128" s="3961"/>
      <c r="AU128" s="3961"/>
      <c r="AV128" s="3961"/>
      <c r="AW128" s="3961"/>
      <c r="AX128" s="3961"/>
      <c r="AY128" s="3961"/>
      <c r="AZ128" s="3961"/>
      <c r="BA128" s="3961"/>
      <c r="BB128" s="3962"/>
      <c r="BC128" s="3960"/>
      <c r="BD128" s="3961"/>
      <c r="BE128" s="3961"/>
      <c r="BF128" s="3961"/>
      <c r="BG128" s="3961"/>
      <c r="BH128" s="3961"/>
      <c r="BI128" s="3961"/>
      <c r="BJ128" s="3961"/>
      <c r="BK128" s="3961"/>
      <c r="BL128" s="3961"/>
      <c r="BM128" s="3962"/>
      <c r="BN128" s="3960"/>
      <c r="BO128" s="3961"/>
      <c r="BP128" s="3961"/>
      <c r="BQ128" s="3961"/>
      <c r="BR128" s="3961"/>
      <c r="BS128" s="3961"/>
      <c r="BT128" s="3961"/>
      <c r="BU128" s="3961"/>
      <c r="BV128" s="3961"/>
      <c r="BW128" s="3961"/>
      <c r="BX128" s="3962"/>
      <c r="BY128" s="3960"/>
      <c r="BZ128" s="3961"/>
      <c r="CA128" s="3961"/>
      <c r="CB128" s="3961"/>
      <c r="CC128" s="3961"/>
      <c r="CD128" s="3961"/>
      <c r="CE128" s="3961"/>
      <c r="CF128" s="3961"/>
      <c r="CG128" s="3961"/>
      <c r="CH128" s="3961"/>
      <c r="CI128" s="3962"/>
      <c r="CJ128" s="3960"/>
      <c r="CK128" s="3961"/>
      <c r="CL128" s="3961"/>
      <c r="CM128" s="3961"/>
      <c r="CN128" s="3961"/>
      <c r="CO128" s="3961"/>
      <c r="CP128" s="3961"/>
      <c r="CQ128" s="3961"/>
      <c r="CR128" s="3961"/>
      <c r="CS128" s="3961"/>
      <c r="CT128" s="3962"/>
      <c r="CU128" s="3960"/>
      <c r="CV128" s="3961"/>
      <c r="CW128" s="3961"/>
      <c r="CX128" s="3961"/>
      <c r="CY128" s="3961"/>
      <c r="CZ128" s="3961"/>
      <c r="DA128" s="3961"/>
      <c r="DB128" s="3961"/>
      <c r="DC128" s="3961"/>
      <c r="DD128" s="3961"/>
      <c r="DE128" s="3962"/>
      <c r="DF128" s="3960"/>
      <c r="DG128" s="3961"/>
      <c r="DH128" s="3961"/>
      <c r="DI128" s="3961"/>
      <c r="DJ128" s="3961"/>
      <c r="DK128" s="3961"/>
      <c r="DL128" s="3961"/>
      <c r="DM128" s="3961"/>
      <c r="DN128" s="3961"/>
      <c r="DO128" s="3961"/>
      <c r="DP128" s="3962"/>
      <c r="DQ128" s="3960"/>
      <c r="DR128" s="3961"/>
      <c r="DS128" s="3961"/>
      <c r="DT128" s="3961"/>
      <c r="DU128" s="3961"/>
      <c r="DV128" s="3961"/>
      <c r="DW128" s="3961"/>
      <c r="DX128" s="3961"/>
      <c r="DY128" s="3961"/>
      <c r="DZ128" s="3961"/>
      <c r="EA128" s="3962"/>
      <c r="EB128" s="3962"/>
      <c r="EC128" s="4502" t="s">
        <v>644</v>
      </c>
      <c r="ED128" s="4247"/>
      <c r="EE128" s="4378"/>
      <c r="EF128" s="4378" t="str">
        <f>IF(T128="","",T128)</f>
        <v>Наименование централизованной системы горячего водоснабжения</v>
      </c>
      <c r="EG128" s="4378"/>
      <c r="EH128" s="4378"/>
      <c r="EI128" s="3959">
        <v>0</v>
      </c>
    </row>
    <row s="7063" customFormat="1" customHeight="1" ht="23.25">
      <c r="A129" s="4365"/>
      <c r="B129" s="4365"/>
      <c r="C129" s="4365"/>
      <c r="D129" s="4365"/>
      <c r="E129" s="4366"/>
      <c r="F129" s="4366" t="s">
        <v>94</v>
      </c>
      <c r="G129" s="4366"/>
      <c r="H129" s="4366"/>
      <c r="I129" s="4368" t="str">
        <f>S128&amp;".1"</f>
        <v>1.7.1.1</v>
      </c>
      <c r="J129" s="4365"/>
      <c r="K129" s="4365"/>
      <c r="L129" s="4369"/>
      <c r="M129" s="4370"/>
      <c r="N129" s="4370"/>
      <c r="O129" s="4370"/>
      <c r="P129" s="4371">
        <v>1</v>
      </c>
      <c r="Q129" s="4371"/>
      <c r="R129" s="4387"/>
      <c r="S129" s="4374" t="str">
        <f>$I129</f>
        <v>1.7.1.1</v>
      </c>
      <c r="T129" s="4690" t="s">
        <v>596</v>
      </c>
      <c r="U129" s="4376"/>
      <c r="V129" s="3963"/>
      <c r="W129" s="3964"/>
      <c r="X129" s="3964"/>
      <c r="Y129" s="3964"/>
      <c r="Z129" s="3964"/>
      <c r="AA129" s="3964"/>
      <c r="AB129" s="3964"/>
      <c r="AC129" s="3964"/>
      <c r="AD129" s="3964"/>
      <c r="AE129" s="3964"/>
      <c r="AF129" s="3965"/>
      <c r="AG129" s="4691"/>
      <c r="AH129" s="4692"/>
      <c r="AI129" s="4692"/>
      <c r="AJ129" s="4692"/>
      <c r="AK129" s="4692"/>
      <c r="AL129" s="4692"/>
      <c r="AM129" s="4692"/>
      <c r="AN129" s="4692"/>
      <c r="AO129" s="4692"/>
      <c r="AP129" s="4692"/>
      <c r="AQ129" s="4692"/>
      <c r="AR129" s="3963"/>
      <c r="AS129" s="3964"/>
      <c r="AT129" s="3964"/>
      <c r="AU129" s="3964"/>
      <c r="AV129" s="3964"/>
      <c r="AW129" s="3964"/>
      <c r="AX129" s="3964"/>
      <c r="AY129" s="3964"/>
      <c r="AZ129" s="3964"/>
      <c r="BA129" s="3964"/>
      <c r="BB129" s="3965"/>
      <c r="BC129" s="3963"/>
      <c r="BD129" s="3964"/>
      <c r="BE129" s="3964"/>
      <c r="BF129" s="3964"/>
      <c r="BG129" s="3964"/>
      <c r="BH129" s="3964"/>
      <c r="BI129" s="3964"/>
      <c r="BJ129" s="3964"/>
      <c r="BK129" s="3964"/>
      <c r="BL129" s="3964"/>
      <c r="BM129" s="3965"/>
      <c r="BN129" s="3963"/>
      <c r="BO129" s="3964"/>
      <c r="BP129" s="3964"/>
      <c r="BQ129" s="3964"/>
      <c r="BR129" s="3964"/>
      <c r="BS129" s="3964"/>
      <c r="BT129" s="3964"/>
      <c r="BU129" s="3964"/>
      <c r="BV129" s="3964"/>
      <c r="BW129" s="3964"/>
      <c r="BX129" s="3965"/>
      <c r="BY129" s="3963"/>
      <c r="BZ129" s="3964"/>
      <c r="CA129" s="3964"/>
      <c r="CB129" s="3964"/>
      <c r="CC129" s="3964"/>
      <c r="CD129" s="3964"/>
      <c r="CE129" s="3964"/>
      <c r="CF129" s="3964"/>
      <c r="CG129" s="3964"/>
      <c r="CH129" s="3964"/>
      <c r="CI129" s="3965"/>
      <c r="CJ129" s="3963"/>
      <c r="CK129" s="3964"/>
      <c r="CL129" s="3964"/>
      <c r="CM129" s="3964"/>
      <c r="CN129" s="3964"/>
      <c r="CO129" s="3964"/>
      <c r="CP129" s="3964"/>
      <c r="CQ129" s="3964"/>
      <c r="CR129" s="3964"/>
      <c r="CS129" s="3964"/>
      <c r="CT129" s="3965"/>
      <c r="CU129" s="3963"/>
      <c r="CV129" s="3964"/>
      <c r="CW129" s="3964"/>
      <c r="CX129" s="3964"/>
      <c r="CY129" s="3964"/>
      <c r="CZ129" s="3964"/>
      <c r="DA129" s="3964"/>
      <c r="DB129" s="3964"/>
      <c r="DC129" s="3964"/>
      <c r="DD129" s="3964"/>
      <c r="DE129" s="3965"/>
      <c r="DF129" s="3963"/>
      <c r="DG129" s="3964"/>
      <c r="DH129" s="3964"/>
      <c r="DI129" s="3964"/>
      <c r="DJ129" s="3964"/>
      <c r="DK129" s="3964"/>
      <c r="DL129" s="3964"/>
      <c r="DM129" s="3964"/>
      <c r="DN129" s="3964"/>
      <c r="DO129" s="3964"/>
      <c r="DP129" s="3965"/>
      <c r="DQ129" s="3963"/>
      <c r="DR129" s="3964"/>
      <c r="DS129" s="3964"/>
      <c r="DT129" s="3964"/>
      <c r="DU129" s="3964"/>
      <c r="DV129" s="3964"/>
      <c r="DW129" s="3964"/>
      <c r="DX129" s="3964"/>
      <c r="DY129" s="3964"/>
      <c r="DZ129" s="3964"/>
      <c r="EA129" s="3965"/>
      <c r="EB129" s="4693"/>
      <c r="EC129" s="4502" t="s">
        <v>597</v>
      </c>
      <c r="ED129" s="4247"/>
      <c r="EE129" s="4378"/>
      <c r="EF129" s="4378" t="str">
        <f>IF(T129="","",T129)</f>
        <v>Наименование признака дифференциации</v>
      </c>
      <c r="EG129" s="4378"/>
      <c r="EH129" s="4378"/>
      <c r="EI129" s="3959">
        <v>0</v>
      </c>
    </row>
    <row s="7064" customFormat="1" customHeight="1" ht="23.25">
      <c r="A130" s="4365"/>
      <c r="B130" s="4365"/>
      <c r="C130" s="4365"/>
      <c r="D130" s="4365"/>
      <c r="E130" s="4366"/>
      <c r="F130" s="4366" t="s">
        <v>94</v>
      </c>
      <c r="G130" s="4366"/>
      <c r="H130" s="4366"/>
      <c r="I130" s="4367"/>
      <c r="J130" s="4368" t="str">
        <f>I129&amp;".1"</f>
        <v>1.7.1.1.1</v>
      </c>
      <c r="K130" s="4365"/>
      <c r="L130" s="4369" t="s">
        <v>522</v>
      </c>
      <c r="M130" s="4370"/>
      <c r="N130" s="4370"/>
      <c r="O130" s="4370"/>
      <c r="P130" s="4371"/>
      <c r="Q130" s="4371">
        <v>1</v>
      </c>
      <c r="R130" s="4373"/>
      <c r="S130" s="4374" t="str">
        <f>$J130</f>
        <v>1.7.1.1.1</v>
      </c>
      <c r="T130" s="4375" t="s">
        <v>523</v>
      </c>
      <c r="U130" s="4376"/>
      <c r="V130" s="3966"/>
      <c r="W130" s="3967"/>
      <c r="X130" s="3967"/>
      <c r="Y130" s="3967"/>
      <c r="Z130" s="3967"/>
      <c r="AA130" s="3967"/>
      <c r="AB130" s="3967"/>
      <c r="AC130" s="3967"/>
      <c r="AD130" s="3967"/>
      <c r="AE130" s="3967"/>
      <c r="AF130" s="3968"/>
      <c r="AG130" s="3966" t="s">
        <v>656</v>
      </c>
      <c r="AH130" s="3967"/>
      <c r="AI130" s="3967"/>
      <c r="AJ130" s="3967"/>
      <c r="AK130" s="3967"/>
      <c r="AL130" s="3967"/>
      <c r="AM130" s="3967"/>
      <c r="AN130" s="3967"/>
      <c r="AO130" s="3967"/>
      <c r="AP130" s="3967"/>
      <c r="AQ130" s="3967"/>
      <c r="AR130" s="3966"/>
      <c r="AS130" s="3967"/>
      <c r="AT130" s="3967"/>
      <c r="AU130" s="3967"/>
      <c r="AV130" s="3967"/>
      <c r="AW130" s="3967"/>
      <c r="AX130" s="3967"/>
      <c r="AY130" s="3967"/>
      <c r="AZ130" s="3967"/>
      <c r="BA130" s="3967"/>
      <c r="BB130" s="3968"/>
      <c r="BC130" s="3966"/>
      <c r="BD130" s="3967"/>
      <c r="BE130" s="3967"/>
      <c r="BF130" s="3967"/>
      <c r="BG130" s="3967"/>
      <c r="BH130" s="3967"/>
      <c r="BI130" s="3967"/>
      <c r="BJ130" s="3967"/>
      <c r="BK130" s="3967"/>
      <c r="BL130" s="3967"/>
      <c r="BM130" s="3968"/>
      <c r="BN130" s="3966"/>
      <c r="BO130" s="3967"/>
      <c r="BP130" s="3967"/>
      <c r="BQ130" s="3967"/>
      <c r="BR130" s="3967"/>
      <c r="BS130" s="3967"/>
      <c r="BT130" s="3967"/>
      <c r="BU130" s="3967"/>
      <c r="BV130" s="3967"/>
      <c r="BW130" s="3967"/>
      <c r="BX130" s="3968"/>
      <c r="BY130" s="3966"/>
      <c r="BZ130" s="3967"/>
      <c r="CA130" s="3967"/>
      <c r="CB130" s="3967"/>
      <c r="CC130" s="3967"/>
      <c r="CD130" s="3967"/>
      <c r="CE130" s="3967"/>
      <c r="CF130" s="3967"/>
      <c r="CG130" s="3967"/>
      <c r="CH130" s="3967"/>
      <c r="CI130" s="3968"/>
      <c r="CJ130" s="3966"/>
      <c r="CK130" s="3967"/>
      <c r="CL130" s="3967"/>
      <c r="CM130" s="3967"/>
      <c r="CN130" s="3967"/>
      <c r="CO130" s="3967"/>
      <c r="CP130" s="3967"/>
      <c r="CQ130" s="3967"/>
      <c r="CR130" s="3967"/>
      <c r="CS130" s="3967"/>
      <c r="CT130" s="3968"/>
      <c r="CU130" s="3966"/>
      <c r="CV130" s="3967"/>
      <c r="CW130" s="3967"/>
      <c r="CX130" s="3967"/>
      <c r="CY130" s="3967"/>
      <c r="CZ130" s="3967"/>
      <c r="DA130" s="3967"/>
      <c r="DB130" s="3967"/>
      <c r="DC130" s="3967"/>
      <c r="DD130" s="3967"/>
      <c r="DE130" s="3968"/>
      <c r="DF130" s="3966"/>
      <c r="DG130" s="3967"/>
      <c r="DH130" s="3967"/>
      <c r="DI130" s="3967"/>
      <c r="DJ130" s="3967"/>
      <c r="DK130" s="3967"/>
      <c r="DL130" s="3967"/>
      <c r="DM130" s="3967"/>
      <c r="DN130" s="3967"/>
      <c r="DO130" s="3967"/>
      <c r="DP130" s="3968"/>
      <c r="DQ130" s="3966"/>
      <c r="DR130" s="3967"/>
      <c r="DS130" s="3967"/>
      <c r="DT130" s="3967"/>
      <c r="DU130" s="3967"/>
      <c r="DV130" s="3967"/>
      <c r="DW130" s="3967"/>
      <c r="DX130" s="3967"/>
      <c r="DY130" s="3967"/>
      <c r="DZ130" s="3967"/>
      <c r="EA130" s="3968"/>
      <c r="EB130" s="3968"/>
      <c r="EC130" s="4377" t="s">
        <v>598</v>
      </c>
      <c r="ED130" s="4247"/>
      <c r="EE130" s="4378"/>
      <c r="EF130" s="4378" t="str">
        <f>IF(T130="","",T130)</f>
        <v>Группа потребителей</v>
      </c>
      <c r="EG130" s="4378"/>
      <c r="EH130" s="4378"/>
      <c r="EI130" s="3959">
        <v>0</v>
      </c>
    </row>
    <row s="7065" customFormat="1" customHeight="1" ht="23.25">
      <c r="A131" s="4365"/>
      <c r="B131" s="4365"/>
      <c r="C131" s="4365"/>
      <c r="D131" s="4365"/>
      <c r="E131" s="4366"/>
      <c r="F131" s="4366" t="s">
        <v>94</v>
      </c>
      <c r="G131" s="4366"/>
      <c r="H131" s="4366"/>
      <c r="I131" s="4367"/>
      <c r="J131" s="4367"/>
      <c r="K131" s="4368" t="str">
        <f>J130&amp;".1"</f>
        <v>1.7.1.1.1.1</v>
      </c>
      <c r="L131" s="4369"/>
      <c r="M131" s="4370"/>
      <c r="N131" s="4370"/>
      <c r="O131" s="4370"/>
      <c r="P131" s="4371"/>
      <c r="Q131" s="4371"/>
      <c r="R131" s="4373">
        <v>1</v>
      </c>
      <c r="S131" s="4374" t="str">
        <f>$K131</f>
        <v>1.7.1.1.1.1</v>
      </c>
      <c r="T131" s="4380" t="s">
        <v>657</v>
      </c>
      <c r="U131" s="4376"/>
      <c r="V131" s="3969"/>
      <c r="W131" s="3969"/>
      <c r="X131" s="3969"/>
      <c r="Y131" s="3969"/>
      <c r="Z131" s="3969"/>
      <c r="AA131" s="3969"/>
      <c r="AB131" s="3969"/>
      <c r="AC131" s="3970"/>
      <c r="AD131" s="3971" t="s">
        <v>63</v>
      </c>
      <c r="AE131" s="3970"/>
      <c r="AF131" s="3971" t="s">
        <v>63</v>
      </c>
      <c r="AG131" s="3969">
        <v>401.17</v>
      </c>
      <c r="AH131" s="3969"/>
      <c r="AI131" s="3969"/>
      <c r="AJ131" s="3969"/>
      <c r="AK131" s="3969"/>
      <c r="AL131" s="3969"/>
      <c r="AM131" s="3969"/>
      <c r="AN131" s="3970">
        <v>45292</v>
      </c>
      <c r="AO131" s="3971" t="s">
        <v>63</v>
      </c>
      <c r="AP131" s="4274">
        <v>45473</v>
      </c>
      <c r="AQ131" s="3971" t="s">
        <v>63</v>
      </c>
      <c r="AR131" s="3969">
        <v>451.88</v>
      </c>
      <c r="AS131" s="3969"/>
      <c r="AT131" s="3969"/>
      <c r="AU131" s="3969"/>
      <c r="AV131" s="3969"/>
      <c r="AW131" s="3969"/>
      <c r="AX131" s="3969"/>
      <c r="AY131" s="3970">
        <v>45474</v>
      </c>
      <c r="AZ131" s="3971" t="s">
        <v>63</v>
      </c>
      <c r="BA131" s="3970">
        <v>45838</v>
      </c>
      <c r="BB131" s="3971" t="s">
        <v>63</v>
      </c>
      <c r="BC131" s="3969">
        <v>535.27</v>
      </c>
      <c r="BD131" s="3969"/>
      <c r="BE131" s="3969"/>
      <c r="BF131" s="3969"/>
      <c r="BG131" s="3969"/>
      <c r="BH131" s="3969"/>
      <c r="BI131" s="3969"/>
      <c r="BJ131" s="3970">
        <v>45839</v>
      </c>
      <c r="BK131" s="3971" t="s">
        <v>63</v>
      </c>
      <c r="BL131" s="3970">
        <v>46022</v>
      </c>
      <c r="BM131" s="3971" t="s">
        <v>63</v>
      </c>
      <c r="BN131" s="3969">
        <v>511.81</v>
      </c>
      <c r="BO131" s="3969"/>
      <c r="BP131" s="3969"/>
      <c r="BQ131" s="3969"/>
      <c r="BR131" s="3969"/>
      <c r="BS131" s="3969"/>
      <c r="BT131" s="3969"/>
      <c r="BU131" s="3970">
        <v>46023</v>
      </c>
      <c r="BV131" s="3971" t="s">
        <v>63</v>
      </c>
      <c r="BW131" s="3970">
        <v>46203</v>
      </c>
      <c r="BX131" s="3971" t="s">
        <v>63</v>
      </c>
      <c r="BY131" s="3969">
        <v>547.8</v>
      </c>
      <c r="BZ131" s="3969"/>
      <c r="CA131" s="3969"/>
      <c r="CB131" s="3969"/>
      <c r="CC131" s="3969"/>
      <c r="CD131" s="3969"/>
      <c r="CE131" s="3969"/>
      <c r="CF131" s="3970">
        <v>46204</v>
      </c>
      <c r="CG131" s="3971" t="s">
        <v>63</v>
      </c>
      <c r="CH131" s="3970">
        <v>46387</v>
      </c>
      <c r="CI131" s="3971" t="s">
        <v>63</v>
      </c>
      <c r="CJ131" s="3969">
        <v>499.28</v>
      </c>
      <c r="CK131" s="3969"/>
      <c r="CL131" s="3969"/>
      <c r="CM131" s="3969"/>
      <c r="CN131" s="3969"/>
      <c r="CO131" s="3969"/>
      <c r="CP131" s="3969"/>
      <c r="CQ131" s="3970">
        <v>46388</v>
      </c>
      <c r="CR131" s="3971" t="s">
        <v>63</v>
      </c>
      <c r="CS131" s="3970">
        <v>46568</v>
      </c>
      <c r="CT131" s="3971" t="s">
        <v>63</v>
      </c>
      <c r="CU131" s="3969">
        <v>565.06</v>
      </c>
      <c r="CV131" s="3969"/>
      <c r="CW131" s="3969"/>
      <c r="CX131" s="3969"/>
      <c r="CY131" s="3969"/>
      <c r="CZ131" s="3969"/>
      <c r="DA131" s="3969"/>
      <c r="DB131" s="3970">
        <v>46569</v>
      </c>
      <c r="DC131" s="3971" t="s">
        <v>63</v>
      </c>
      <c r="DD131" s="3970">
        <v>46752</v>
      </c>
      <c r="DE131" s="3971" t="s">
        <v>63</v>
      </c>
      <c r="DF131" s="3969">
        <v>530.38</v>
      </c>
      <c r="DG131" s="3969"/>
      <c r="DH131" s="3969"/>
      <c r="DI131" s="3969"/>
      <c r="DJ131" s="3969"/>
      <c r="DK131" s="3969"/>
      <c r="DL131" s="3969"/>
      <c r="DM131" s="3970">
        <v>46753</v>
      </c>
      <c r="DN131" s="3971" t="s">
        <v>63</v>
      </c>
      <c r="DO131" s="3970">
        <v>46934</v>
      </c>
      <c r="DP131" s="3971" t="s">
        <v>63</v>
      </c>
      <c r="DQ131" s="3969">
        <v>568.28</v>
      </c>
      <c r="DR131" s="3969"/>
      <c r="DS131" s="3969"/>
      <c r="DT131" s="3969"/>
      <c r="DU131" s="3969"/>
      <c r="DV131" s="3969"/>
      <c r="DW131" s="3969"/>
      <c r="DX131" s="3970">
        <v>46935</v>
      </c>
      <c r="DY131" s="3971" t="s">
        <v>63</v>
      </c>
      <c r="DZ131" s="3970">
        <v>47118</v>
      </c>
      <c r="EA131" s="3971" t="s">
        <v>63</v>
      </c>
      <c r="EB131" s="4381"/>
      <c r="EC131"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131" s="4247">
        <f>STRCHECKDATE(V132:EB132)</f>
      </c>
      <c r="EE131" s="4378"/>
      <c r="EF131" s="4378" t="str">
        <f>IF(T131="","",T131)</f>
        <v>Без учета НДС</v>
      </c>
      <c r="EG131" s="4378"/>
      <c r="EH131" s="4378"/>
      <c r="EI131" s="3959">
        <v>0</v>
      </c>
    </row>
    <row s="7066" customFormat="1" customHeight="1" ht="14.25">
      <c r="A132" s="4365"/>
      <c r="B132" s="4365"/>
      <c r="C132" s="4365"/>
      <c r="D132" s="4365"/>
      <c r="E132" s="4366"/>
      <c r="F132" s="4366" t="s">
        <v>94</v>
      </c>
      <c r="G132" s="4366"/>
      <c r="H132" s="4366"/>
      <c r="I132" s="4367"/>
      <c r="J132" s="4367"/>
      <c r="K132" s="4368"/>
      <c r="L132" s="4369"/>
      <c r="M132" s="4370"/>
      <c r="N132" s="4370"/>
      <c r="O132" s="4370"/>
      <c r="P132" s="4371"/>
      <c r="Q132" s="4371"/>
      <c r="R132" s="4373"/>
      <c r="S132" s="4384"/>
      <c r="T132" s="4376"/>
      <c r="U132" s="4376"/>
      <c r="V132" s="3972"/>
      <c r="W132" s="3972"/>
      <c r="X132" s="3972"/>
      <c r="Y132" s="3972"/>
      <c r="Z132" s="3972"/>
      <c r="AA132" s="3972"/>
      <c r="AB132" s="3972"/>
      <c r="AC132" s="3973"/>
      <c r="AD132" s="3971"/>
      <c r="AE132" s="3973"/>
      <c r="AF132" s="3971"/>
      <c r="AG132" s="3972"/>
      <c r="AH132" s="3972"/>
      <c r="AI132" s="3972"/>
      <c r="AJ132" s="3972"/>
      <c r="AK132" s="3972"/>
      <c r="AL132" s="3972"/>
      <c r="AM132" s="3972"/>
      <c r="AN132" s="3973"/>
      <c r="AO132" s="3971"/>
      <c r="AP132" s="4275"/>
      <c r="AQ132" s="3971"/>
      <c r="AR132" s="3972"/>
      <c r="AS132" s="3972"/>
      <c r="AT132" s="3972"/>
      <c r="AU132" s="3972"/>
      <c r="AV132" s="3972"/>
      <c r="AW132" s="3972"/>
      <c r="AX132" s="3972"/>
      <c r="AY132" s="3973"/>
      <c r="AZ132" s="3971"/>
      <c r="BA132" s="3973"/>
      <c r="BB132" s="3971"/>
      <c r="BC132" s="3972"/>
      <c r="BD132" s="3972"/>
      <c r="BE132" s="3972"/>
      <c r="BF132" s="3972"/>
      <c r="BG132" s="3972"/>
      <c r="BH132" s="3972"/>
      <c r="BI132" s="3972"/>
      <c r="BJ132" s="3973"/>
      <c r="BK132" s="3971"/>
      <c r="BL132" s="3973"/>
      <c r="BM132" s="3971"/>
      <c r="BN132" s="3972"/>
      <c r="BO132" s="3972"/>
      <c r="BP132" s="3972"/>
      <c r="BQ132" s="3972"/>
      <c r="BR132" s="3972"/>
      <c r="BS132" s="3972"/>
      <c r="BT132" s="3972"/>
      <c r="BU132" s="3973"/>
      <c r="BV132" s="3971"/>
      <c r="BW132" s="3973"/>
      <c r="BX132" s="3971"/>
      <c r="BY132" s="3972"/>
      <c r="BZ132" s="3972"/>
      <c r="CA132" s="3972"/>
      <c r="CB132" s="3972"/>
      <c r="CC132" s="3972"/>
      <c r="CD132" s="3972"/>
      <c r="CE132" s="3972"/>
      <c r="CF132" s="3973"/>
      <c r="CG132" s="3971"/>
      <c r="CH132" s="3973"/>
      <c r="CI132" s="3971"/>
      <c r="CJ132" s="3972"/>
      <c r="CK132" s="3972"/>
      <c r="CL132" s="3972"/>
      <c r="CM132" s="3972"/>
      <c r="CN132" s="3972"/>
      <c r="CO132" s="3972"/>
      <c r="CP132" s="3972"/>
      <c r="CQ132" s="3973"/>
      <c r="CR132" s="3971"/>
      <c r="CS132" s="3973"/>
      <c r="CT132" s="3971"/>
      <c r="CU132" s="3972"/>
      <c r="CV132" s="3972"/>
      <c r="CW132" s="3972"/>
      <c r="CX132" s="3972"/>
      <c r="CY132" s="3972"/>
      <c r="CZ132" s="3972"/>
      <c r="DA132" s="3972"/>
      <c r="DB132" s="3973"/>
      <c r="DC132" s="3971"/>
      <c r="DD132" s="3973"/>
      <c r="DE132" s="3971"/>
      <c r="DF132" s="3972"/>
      <c r="DG132" s="3972"/>
      <c r="DH132" s="3972"/>
      <c r="DI132" s="3972"/>
      <c r="DJ132" s="3972"/>
      <c r="DK132" s="3972"/>
      <c r="DL132" s="3972"/>
      <c r="DM132" s="3973"/>
      <c r="DN132" s="3971"/>
      <c r="DO132" s="3973"/>
      <c r="DP132" s="3971"/>
      <c r="DQ132" s="3972"/>
      <c r="DR132" s="3972"/>
      <c r="DS132" s="3972"/>
      <c r="DT132" s="3972"/>
      <c r="DU132" s="3972"/>
      <c r="DV132" s="3972"/>
      <c r="DW132" s="3972"/>
      <c r="DX132" s="3973"/>
      <c r="DY132" s="3971"/>
      <c r="DZ132" s="3973"/>
      <c r="EA132" s="3971"/>
      <c r="EB132" s="4385"/>
      <c r="EC132" s="4382"/>
      <c r="ED132" s="4247"/>
      <c r="EE132" s="4378"/>
      <c r="EF132" s="4378" t="str">
        <f>IF(T132="","",T132)</f>
        <v/>
      </c>
      <c r="EG132" s="4378"/>
      <c r="EH132" s="4378"/>
      <c r="EI132" s="3959">
        <v>0</v>
      </c>
    </row>
    <row s="7067" customFormat="1" customHeight="1" ht="21">
      <c r="A133" s="4365"/>
      <c r="B133" s="4365"/>
      <c r="C133" s="4365"/>
      <c r="D133" s="4365"/>
      <c r="E133" s="4366"/>
      <c r="F133" s="4366" t="s">
        <v>94</v>
      </c>
      <c r="G133" s="4366"/>
      <c r="H133" s="4366"/>
      <c r="I133" s="4367"/>
      <c r="J133" s="4368"/>
      <c r="K133" s="4365"/>
      <c r="L133" s="4369"/>
      <c r="M133" s="4370"/>
      <c r="N133" s="4370"/>
      <c r="O133" s="4370"/>
      <c r="P133" s="4371"/>
      <c r="Q133" s="4371"/>
      <c r="R133" s="4387"/>
      <c r="S133" s="7068"/>
      <c r="T133" s="7069" t="s">
        <v>599</v>
      </c>
      <c r="U133" s="7070"/>
      <c r="V133" s="7071"/>
      <c r="W133" s="7072"/>
      <c r="X133" s="7073"/>
      <c r="Y133" s="7074"/>
      <c r="Z133" s="7075"/>
      <c r="AA133" s="7076"/>
      <c r="AB133" s="7077"/>
      <c r="AC133" s="7078"/>
      <c r="AD133" s="7079"/>
      <c r="AE133" s="7080"/>
      <c r="AF133" s="7081"/>
      <c r="AG133" s="7082"/>
      <c r="AH133" s="7083"/>
      <c r="AI133" s="7084"/>
      <c r="AJ133" s="7085"/>
      <c r="AK133" s="7086"/>
      <c r="AL133" s="7087"/>
      <c r="AM133" s="7088"/>
      <c r="AN133" s="7089"/>
      <c r="AO133" s="7090"/>
      <c r="AP133" s="7091"/>
      <c r="AQ133" s="7092"/>
      <c r="AR133" s="7093"/>
      <c r="AS133" s="7094"/>
      <c r="AT133" s="7095"/>
      <c r="AU133" s="7096"/>
      <c r="AV133" s="7097"/>
      <c r="AW133" s="7098"/>
      <c r="AX133" s="7099"/>
      <c r="AY133" s="7100"/>
      <c r="AZ133" s="7101"/>
      <c r="BA133" s="7102"/>
      <c r="BB133" s="7103"/>
      <c r="BC133" s="7104"/>
      <c r="BD133" s="7105"/>
      <c r="BE133" s="7106"/>
      <c r="BF133" s="7107"/>
      <c r="BG133" s="7108"/>
      <c r="BH133" s="7109"/>
      <c r="BI133" s="7110"/>
      <c r="BJ133" s="7111"/>
      <c r="BK133" s="7112"/>
      <c r="BL133" s="7113"/>
      <c r="BM133" s="7114"/>
      <c r="BN133" s="7115"/>
      <c r="BO133" s="7116"/>
      <c r="BP133" s="7117"/>
      <c r="BQ133" s="7118"/>
      <c r="BR133" s="7119"/>
      <c r="BS133" s="7120"/>
      <c r="BT133" s="7121"/>
      <c r="BU133" s="7122"/>
      <c r="BV133" s="7123"/>
      <c r="BW133" s="7124"/>
      <c r="BX133" s="7125"/>
      <c r="BY133" s="7126"/>
      <c r="BZ133" s="7127"/>
      <c r="CA133" s="7128"/>
      <c r="CB133" s="7129"/>
      <c r="CC133" s="7130"/>
      <c r="CD133" s="7131"/>
      <c r="CE133" s="7132"/>
      <c r="CF133" s="7133"/>
      <c r="CG133" s="7134"/>
      <c r="CH133" s="7135"/>
      <c r="CI133" s="7136"/>
      <c r="CJ133" s="7137"/>
      <c r="CK133" s="7138"/>
      <c r="CL133" s="7139"/>
      <c r="CM133" s="7140"/>
      <c r="CN133" s="7141"/>
      <c r="CO133" s="7142"/>
      <c r="CP133" s="7143"/>
      <c r="CQ133" s="7144"/>
      <c r="CR133" s="7145"/>
      <c r="CS133" s="7146"/>
      <c r="CT133" s="7147"/>
      <c r="CU133" s="7148"/>
      <c r="CV133" s="7149"/>
      <c r="CW133" s="7150"/>
      <c r="CX133" s="7151"/>
      <c r="CY133" s="7152"/>
      <c r="CZ133" s="7153"/>
      <c r="DA133" s="7154"/>
      <c r="DB133" s="7155"/>
      <c r="DC133" s="7156"/>
      <c r="DD133" s="7157"/>
      <c r="DE133" s="7158"/>
      <c r="DF133" s="7159"/>
      <c r="DG133" s="7160"/>
      <c r="DH133" s="7161"/>
      <c r="DI133" s="7162"/>
      <c r="DJ133" s="7163"/>
      <c r="DK133" s="7164"/>
      <c r="DL133" s="7165"/>
      <c r="DM133" s="7166"/>
      <c r="DN133" s="7167"/>
      <c r="DO133" s="7168"/>
      <c r="DP133" s="7169"/>
      <c r="DQ133" s="7170"/>
      <c r="DR133" s="7171"/>
      <c r="DS133" s="7172"/>
      <c r="DT133" s="7173"/>
      <c r="DU133" s="7174"/>
      <c r="DV133" s="7175"/>
      <c r="DW133" s="7176"/>
      <c r="DX133" s="7177"/>
      <c r="DY133" s="7178"/>
      <c r="DZ133" s="7179"/>
      <c r="EA133" s="7180"/>
      <c r="EB133" s="7181"/>
      <c r="EC133" s="4502" t="s">
        <v>600</v>
      </c>
      <c r="ED133" s="4247"/>
      <c r="EE133" s="4378"/>
      <c r="EF133" s="4378" t="str">
        <f>IF(T133="","",T133)</f>
        <v>Добавить значение признака дифференциации</v>
      </c>
      <c r="EG133" s="4378"/>
      <c r="EH133" s="4378"/>
      <c r="EI133" s="3959">
        <v>0</v>
      </c>
    </row>
    <row s="7182" customFormat="1" customHeight="1" ht="23.25">
      <c r="A134" s="4365"/>
      <c r="B134" s="4365"/>
      <c r="C134" s="4365"/>
      <c r="D134" s="4365"/>
      <c r="E134" s="4366"/>
      <c r="F134" s="4366"/>
      <c r="G134" s="4366"/>
      <c r="H134" s="4366"/>
      <c r="I134" s="4367"/>
      <c r="J134" s="4368" t="str">
        <f>I129&amp;".2"</f>
        <v>1.7.1.1.2</v>
      </c>
      <c r="K134" s="4365"/>
      <c r="L134" s="4369" t="s">
        <v>522</v>
      </c>
      <c r="M134" s="4370"/>
      <c r="N134" s="4370"/>
      <c r="O134" s="4370"/>
      <c r="P134" s="4371"/>
      <c r="Q134" s="4372" t="s">
        <v>106</v>
      </c>
      <c r="R134" s="4373"/>
      <c r="S134" s="4374" t="str">
        <f>$J134</f>
        <v>1.7.1.1.2</v>
      </c>
      <c r="T134" s="4375" t="s">
        <v>523</v>
      </c>
      <c r="U134" s="4376"/>
      <c r="V134" s="3966"/>
      <c r="W134" s="3967"/>
      <c r="X134" s="3967"/>
      <c r="Y134" s="3967"/>
      <c r="Z134" s="3967"/>
      <c r="AA134" s="3967"/>
      <c r="AB134" s="3967"/>
      <c r="AC134" s="3967"/>
      <c r="AD134" s="3967"/>
      <c r="AE134" s="3967"/>
      <c r="AF134" s="3968"/>
      <c r="AG134" s="3966" t="s">
        <v>658</v>
      </c>
      <c r="AH134" s="3967"/>
      <c r="AI134" s="3967"/>
      <c r="AJ134" s="3967"/>
      <c r="AK134" s="3967"/>
      <c r="AL134" s="3967"/>
      <c r="AM134" s="3967"/>
      <c r="AN134" s="3967"/>
      <c r="AO134" s="3967"/>
      <c r="AP134" s="3967"/>
      <c r="AQ134" s="3967"/>
      <c r="AR134" s="3966"/>
      <c r="AS134" s="3967"/>
      <c r="AT134" s="3967"/>
      <c r="AU134" s="3967"/>
      <c r="AV134" s="3967"/>
      <c r="AW134" s="3967"/>
      <c r="AX134" s="3967"/>
      <c r="AY134" s="3967"/>
      <c r="AZ134" s="3967"/>
      <c r="BA134" s="3967"/>
      <c r="BB134" s="3968"/>
      <c r="BC134" s="3966"/>
      <c r="BD134" s="3967"/>
      <c r="BE134" s="3967"/>
      <c r="BF134" s="3967"/>
      <c r="BG134" s="3967"/>
      <c r="BH134" s="3967"/>
      <c r="BI134" s="3967"/>
      <c r="BJ134" s="3967"/>
      <c r="BK134" s="3967"/>
      <c r="BL134" s="3967"/>
      <c r="BM134" s="3968"/>
      <c r="BN134" s="3966"/>
      <c r="BO134" s="3967"/>
      <c r="BP134" s="3967"/>
      <c r="BQ134" s="3967"/>
      <c r="BR134" s="3967"/>
      <c r="BS134" s="3967"/>
      <c r="BT134" s="3967"/>
      <c r="BU134" s="3967"/>
      <c r="BV134" s="3967"/>
      <c r="BW134" s="3967"/>
      <c r="BX134" s="3968"/>
      <c r="BY134" s="3966"/>
      <c r="BZ134" s="3967"/>
      <c r="CA134" s="3967"/>
      <c r="CB134" s="3967"/>
      <c r="CC134" s="3967"/>
      <c r="CD134" s="3967"/>
      <c r="CE134" s="3967"/>
      <c r="CF134" s="3967"/>
      <c r="CG134" s="3967"/>
      <c r="CH134" s="3967"/>
      <c r="CI134" s="3968"/>
      <c r="CJ134" s="3966"/>
      <c r="CK134" s="3967"/>
      <c r="CL134" s="3967"/>
      <c r="CM134" s="3967"/>
      <c r="CN134" s="3967"/>
      <c r="CO134" s="3967"/>
      <c r="CP134" s="3967"/>
      <c r="CQ134" s="3967"/>
      <c r="CR134" s="3967"/>
      <c r="CS134" s="3967"/>
      <c r="CT134" s="3968"/>
      <c r="CU134" s="3966"/>
      <c r="CV134" s="3967"/>
      <c r="CW134" s="3967"/>
      <c r="CX134" s="3967"/>
      <c r="CY134" s="3967"/>
      <c r="CZ134" s="3967"/>
      <c r="DA134" s="3967"/>
      <c r="DB134" s="3967"/>
      <c r="DC134" s="3967"/>
      <c r="DD134" s="3967"/>
      <c r="DE134" s="3968"/>
      <c r="DF134" s="3966"/>
      <c r="DG134" s="3967"/>
      <c r="DH134" s="3967"/>
      <c r="DI134" s="3967"/>
      <c r="DJ134" s="3967"/>
      <c r="DK134" s="3967"/>
      <c r="DL134" s="3967"/>
      <c r="DM134" s="3967"/>
      <c r="DN134" s="3967"/>
      <c r="DO134" s="3967"/>
      <c r="DP134" s="3968"/>
      <c r="DQ134" s="3966"/>
      <c r="DR134" s="3967"/>
      <c r="DS134" s="3967"/>
      <c r="DT134" s="3967"/>
      <c r="DU134" s="3967"/>
      <c r="DV134" s="3967"/>
      <c r="DW134" s="3967"/>
      <c r="DX134" s="3967"/>
      <c r="DY134" s="3967"/>
      <c r="DZ134" s="3967"/>
      <c r="EA134" s="3968"/>
      <c r="EB134" s="3968"/>
      <c r="EC134" s="4377" t="s">
        <v>598</v>
      </c>
      <c r="ED134" s="4247"/>
      <c r="EE134" s="4378"/>
      <c r="EF134" s="4378" t="str">
        <f>IF(T134="","",T134)</f>
        <v>Группа потребителей</v>
      </c>
      <c r="EG134" s="4378"/>
      <c r="EH134" s="4378"/>
      <c r="EI134" s="3959">
        <v>0</v>
      </c>
    </row>
    <row s="7183" customFormat="1" customHeight="1" ht="23.25">
      <c r="A135" s="4365"/>
      <c r="B135" s="4365"/>
      <c r="C135" s="4365"/>
      <c r="D135" s="4365"/>
      <c r="E135" s="4366"/>
      <c r="F135" s="4366"/>
      <c r="G135" s="4366"/>
      <c r="H135" s="4366"/>
      <c r="I135" s="4367"/>
      <c r="J135" s="4367" t="str">
        <f>I129&amp;".1"</f>
        <v>1.7.1.1.1</v>
      </c>
      <c r="K135" s="4368" t="str">
        <f>J134&amp;".1"</f>
        <v>1.7.1.1.2.1</v>
      </c>
      <c r="L135" s="4369"/>
      <c r="M135" s="4370"/>
      <c r="N135" s="4370"/>
      <c r="O135" s="4370"/>
      <c r="P135" s="4371"/>
      <c r="Q135" s="4371"/>
      <c r="R135" s="4373">
        <v>1</v>
      </c>
      <c r="S135" s="4374" t="str">
        <f>$K135</f>
        <v>1.7.1.1.2.1</v>
      </c>
      <c r="T135" s="4380" t="s">
        <v>659</v>
      </c>
      <c r="U135" s="4376"/>
      <c r="V135" s="3969"/>
      <c r="W135" s="3969"/>
      <c r="X135" s="3969"/>
      <c r="Y135" s="3969"/>
      <c r="Z135" s="3969"/>
      <c r="AA135" s="3969"/>
      <c r="AB135" s="3969"/>
      <c r="AC135" s="3970"/>
      <c r="AD135" s="3971" t="s">
        <v>63</v>
      </c>
      <c r="AE135" s="3970"/>
      <c r="AF135" s="3971" t="s">
        <v>63</v>
      </c>
      <c r="AG135" s="3969">
        <v>256.35</v>
      </c>
      <c r="AH135" s="3969"/>
      <c r="AI135" s="3969"/>
      <c r="AJ135" s="3969"/>
      <c r="AK135" s="3969"/>
      <c r="AL135" s="3969"/>
      <c r="AM135" s="3969"/>
      <c r="AN135" s="3970">
        <v>45292</v>
      </c>
      <c r="AO135" s="3971" t="s">
        <v>63</v>
      </c>
      <c r="AP135" s="4274">
        <v>45473</v>
      </c>
      <c r="AQ135" s="3971" t="s">
        <v>63</v>
      </c>
      <c r="AR135" s="3969">
        <v>270.9</v>
      </c>
      <c r="AS135" s="3969"/>
      <c r="AT135" s="3969"/>
      <c r="AU135" s="3969"/>
      <c r="AV135" s="3969"/>
      <c r="AW135" s="3969"/>
      <c r="AX135" s="3969"/>
      <c r="AY135" s="3970">
        <v>45474</v>
      </c>
      <c r="AZ135" s="3971" t="s">
        <v>63</v>
      </c>
      <c r="BA135" s="3970">
        <v>45838</v>
      </c>
      <c r="BB135" s="3971" t="s">
        <v>63</v>
      </c>
      <c r="BC135" s="3969">
        <v>290.71</v>
      </c>
      <c r="BD135" s="3969"/>
      <c r="BE135" s="3969"/>
      <c r="BF135" s="3969"/>
      <c r="BG135" s="3969"/>
      <c r="BH135" s="3969"/>
      <c r="BI135" s="3969"/>
      <c r="BJ135" s="3970">
        <v>45839</v>
      </c>
      <c r="BK135" s="3971" t="s">
        <v>63</v>
      </c>
      <c r="BL135" s="3970">
        <v>46022</v>
      </c>
      <c r="BM135" s="3971" t="s">
        <v>63</v>
      </c>
      <c r="BN135" s="3969">
        <v>290.71</v>
      </c>
      <c r="BO135" s="3969"/>
      <c r="BP135" s="3969"/>
      <c r="BQ135" s="3969"/>
      <c r="BR135" s="3969"/>
      <c r="BS135" s="3969"/>
      <c r="BT135" s="3969"/>
      <c r="BU135" s="3970">
        <v>46023</v>
      </c>
      <c r="BV135" s="3971" t="s">
        <v>63</v>
      </c>
      <c r="BW135" s="3970">
        <v>46203</v>
      </c>
      <c r="BX135" s="3971" t="s">
        <v>63</v>
      </c>
      <c r="BY135" s="3969">
        <v>295.02</v>
      </c>
      <c r="BZ135" s="3969"/>
      <c r="CA135" s="3969"/>
      <c r="CB135" s="3969"/>
      <c r="CC135" s="3969"/>
      <c r="CD135" s="3969"/>
      <c r="CE135" s="3969"/>
      <c r="CF135" s="3970">
        <v>46204</v>
      </c>
      <c r="CG135" s="3971" t="s">
        <v>63</v>
      </c>
      <c r="CH135" s="3970">
        <v>46387</v>
      </c>
      <c r="CI135" s="3971" t="s">
        <v>63</v>
      </c>
      <c r="CJ135" s="3969">
        <v>295.02</v>
      </c>
      <c r="CK135" s="3969"/>
      <c r="CL135" s="3969"/>
      <c r="CM135" s="3969"/>
      <c r="CN135" s="3969"/>
      <c r="CO135" s="3969"/>
      <c r="CP135" s="3969"/>
      <c r="CQ135" s="3970">
        <v>46388</v>
      </c>
      <c r="CR135" s="3971" t="s">
        <v>63</v>
      </c>
      <c r="CS135" s="3970">
        <v>46568</v>
      </c>
      <c r="CT135" s="3971" t="s">
        <v>63</v>
      </c>
      <c r="CU135" s="3969">
        <v>312.26</v>
      </c>
      <c r="CV135" s="3969"/>
      <c r="CW135" s="3969"/>
      <c r="CX135" s="3969"/>
      <c r="CY135" s="3969"/>
      <c r="CZ135" s="3969"/>
      <c r="DA135" s="3969"/>
      <c r="DB135" s="3970">
        <v>46569</v>
      </c>
      <c r="DC135" s="3971" t="s">
        <v>63</v>
      </c>
      <c r="DD135" s="3970">
        <v>46752</v>
      </c>
      <c r="DE135" s="3971" t="s">
        <v>63</v>
      </c>
      <c r="DF135" s="3969">
        <v>312.26</v>
      </c>
      <c r="DG135" s="3969"/>
      <c r="DH135" s="3969"/>
      <c r="DI135" s="3969"/>
      <c r="DJ135" s="3969"/>
      <c r="DK135" s="3969"/>
      <c r="DL135" s="3969"/>
      <c r="DM135" s="3970">
        <v>46753</v>
      </c>
      <c r="DN135" s="3971" t="s">
        <v>63</v>
      </c>
      <c r="DO135" s="3970">
        <v>46934</v>
      </c>
      <c r="DP135" s="3971" t="s">
        <v>63</v>
      </c>
      <c r="DQ135" s="3969">
        <v>317.35</v>
      </c>
      <c r="DR135" s="3969"/>
      <c r="DS135" s="3969"/>
      <c r="DT135" s="3969"/>
      <c r="DU135" s="3969"/>
      <c r="DV135" s="3969"/>
      <c r="DW135" s="3969"/>
      <c r="DX135" s="3970">
        <v>46935</v>
      </c>
      <c r="DY135" s="3971" t="s">
        <v>63</v>
      </c>
      <c r="DZ135" s="3970">
        <v>47118</v>
      </c>
      <c r="EA135" s="3971" t="s">
        <v>63</v>
      </c>
      <c r="EB135" s="4381"/>
      <c r="EC135"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135" s="4247">
        <f>STRCHECKDATE(V136:EB136)</f>
      </c>
      <c r="EE135" s="4378"/>
      <c r="EF135" s="4378" t="str">
        <f>IF(T135="","",T135)</f>
        <v>С учетом НДС</v>
      </c>
      <c r="EG135" s="4378"/>
      <c r="EH135" s="4378"/>
      <c r="EI135" s="3959">
        <v>0</v>
      </c>
    </row>
    <row s="7184" customFormat="1" customHeight="1" ht="14.25">
      <c r="A136" s="4365"/>
      <c r="B136" s="4365"/>
      <c r="C136" s="4365"/>
      <c r="D136" s="4365"/>
      <c r="E136" s="4366"/>
      <c r="F136" s="4366"/>
      <c r="G136" s="4366"/>
      <c r="H136" s="4366"/>
      <c r="I136" s="4367"/>
      <c r="J136" s="4367" t="str">
        <f>I129&amp;".1"</f>
        <v>1.7.1.1.1</v>
      </c>
      <c r="K136" s="4368"/>
      <c r="L136" s="4369"/>
      <c r="M136" s="4370"/>
      <c r="N136" s="4370"/>
      <c r="O136" s="4370"/>
      <c r="P136" s="4371"/>
      <c r="Q136" s="4371"/>
      <c r="R136" s="4373"/>
      <c r="S136" s="4384"/>
      <c r="T136" s="4376"/>
      <c r="U136" s="4376"/>
      <c r="V136" s="3972"/>
      <c r="W136" s="3972"/>
      <c r="X136" s="3972"/>
      <c r="Y136" s="3972"/>
      <c r="Z136" s="3972"/>
      <c r="AA136" s="3972"/>
      <c r="AB136" s="3972"/>
      <c r="AC136" s="3973"/>
      <c r="AD136" s="3971"/>
      <c r="AE136" s="3973"/>
      <c r="AF136" s="3971"/>
      <c r="AG136" s="3972"/>
      <c r="AH136" s="3972"/>
      <c r="AI136" s="3972"/>
      <c r="AJ136" s="3972"/>
      <c r="AK136" s="3972"/>
      <c r="AL136" s="3972"/>
      <c r="AM136" s="3972"/>
      <c r="AN136" s="3973"/>
      <c r="AO136" s="3971"/>
      <c r="AP136" s="4275"/>
      <c r="AQ136" s="3971"/>
      <c r="AR136" s="3972"/>
      <c r="AS136" s="3972"/>
      <c r="AT136" s="3972"/>
      <c r="AU136" s="3972"/>
      <c r="AV136" s="3972"/>
      <c r="AW136" s="3972"/>
      <c r="AX136" s="3972"/>
      <c r="AY136" s="3973"/>
      <c r="AZ136" s="3971"/>
      <c r="BA136" s="3973"/>
      <c r="BB136" s="3971"/>
      <c r="BC136" s="3972"/>
      <c r="BD136" s="3972"/>
      <c r="BE136" s="3972"/>
      <c r="BF136" s="3972"/>
      <c r="BG136" s="3972"/>
      <c r="BH136" s="3972"/>
      <c r="BI136" s="3972"/>
      <c r="BJ136" s="3973"/>
      <c r="BK136" s="3971"/>
      <c r="BL136" s="3973"/>
      <c r="BM136" s="3971"/>
      <c r="BN136" s="3972"/>
      <c r="BO136" s="3972"/>
      <c r="BP136" s="3972"/>
      <c r="BQ136" s="3972"/>
      <c r="BR136" s="3972"/>
      <c r="BS136" s="3972"/>
      <c r="BT136" s="3972"/>
      <c r="BU136" s="3973"/>
      <c r="BV136" s="3971"/>
      <c r="BW136" s="3973"/>
      <c r="BX136" s="3971"/>
      <c r="BY136" s="3972"/>
      <c r="BZ136" s="3972"/>
      <c r="CA136" s="3972"/>
      <c r="CB136" s="3972"/>
      <c r="CC136" s="3972"/>
      <c r="CD136" s="3972"/>
      <c r="CE136" s="3972"/>
      <c r="CF136" s="3973"/>
      <c r="CG136" s="3971"/>
      <c r="CH136" s="3973"/>
      <c r="CI136" s="3971"/>
      <c r="CJ136" s="3972"/>
      <c r="CK136" s="3972"/>
      <c r="CL136" s="3972"/>
      <c r="CM136" s="3972"/>
      <c r="CN136" s="3972"/>
      <c r="CO136" s="3972"/>
      <c r="CP136" s="3972"/>
      <c r="CQ136" s="3973"/>
      <c r="CR136" s="3971"/>
      <c r="CS136" s="3973"/>
      <c r="CT136" s="3971"/>
      <c r="CU136" s="3972"/>
      <c r="CV136" s="3972"/>
      <c r="CW136" s="3972"/>
      <c r="CX136" s="3972"/>
      <c r="CY136" s="3972"/>
      <c r="CZ136" s="3972"/>
      <c r="DA136" s="3972"/>
      <c r="DB136" s="3973"/>
      <c r="DC136" s="3971"/>
      <c r="DD136" s="3973"/>
      <c r="DE136" s="3971"/>
      <c r="DF136" s="3972"/>
      <c r="DG136" s="3972"/>
      <c r="DH136" s="3972"/>
      <c r="DI136" s="3972"/>
      <c r="DJ136" s="3972"/>
      <c r="DK136" s="3972"/>
      <c r="DL136" s="3972"/>
      <c r="DM136" s="3973"/>
      <c r="DN136" s="3971"/>
      <c r="DO136" s="3973"/>
      <c r="DP136" s="3971"/>
      <c r="DQ136" s="3972"/>
      <c r="DR136" s="3972"/>
      <c r="DS136" s="3972"/>
      <c r="DT136" s="3972"/>
      <c r="DU136" s="3972"/>
      <c r="DV136" s="3972"/>
      <c r="DW136" s="3972"/>
      <c r="DX136" s="3973"/>
      <c r="DY136" s="3971"/>
      <c r="DZ136" s="3973"/>
      <c r="EA136" s="3971"/>
      <c r="EB136" s="4385"/>
      <c r="EC136" s="4382"/>
      <c r="ED136" s="4247"/>
      <c r="EE136" s="4378"/>
      <c r="EF136" s="4378" t="str">
        <f>IF(T136="","",T136)</f>
        <v/>
      </c>
      <c r="EG136" s="4378"/>
      <c r="EH136" s="4378"/>
      <c r="EI136" s="3959">
        <v>0</v>
      </c>
    </row>
    <row s="7185" customFormat="1" customHeight="1" ht="21">
      <c r="A137" s="4365"/>
      <c r="B137" s="4365"/>
      <c r="C137" s="4365"/>
      <c r="D137" s="4365"/>
      <c r="E137" s="4366"/>
      <c r="F137" s="4366"/>
      <c r="G137" s="4366"/>
      <c r="H137" s="4366"/>
      <c r="I137" s="4367"/>
      <c r="J137" s="4368" t="str">
        <f>I129&amp;".1"</f>
        <v>1.7.1.1.1</v>
      </c>
      <c r="K137" s="4365"/>
      <c r="L137" s="4369"/>
      <c r="M137" s="4370"/>
      <c r="N137" s="4370"/>
      <c r="O137" s="4370"/>
      <c r="P137" s="4371"/>
      <c r="Q137" s="4371"/>
      <c r="R137" s="4387"/>
      <c r="S137" s="7186"/>
      <c r="T137" s="7187" t="s">
        <v>599</v>
      </c>
      <c r="U137" s="7188"/>
      <c r="V137" s="7189"/>
      <c r="W137" s="7190"/>
      <c r="X137" s="7191"/>
      <c r="Y137" s="7192"/>
      <c r="Z137" s="7193"/>
      <c r="AA137" s="7194"/>
      <c r="AB137" s="7195"/>
      <c r="AC137" s="7196"/>
      <c r="AD137" s="7197"/>
      <c r="AE137" s="7198"/>
      <c r="AF137" s="7199"/>
      <c r="AG137" s="7200"/>
      <c r="AH137" s="7201"/>
      <c r="AI137" s="7202"/>
      <c r="AJ137" s="7203"/>
      <c r="AK137" s="7204"/>
      <c r="AL137" s="7205"/>
      <c r="AM137" s="7206"/>
      <c r="AN137" s="7207"/>
      <c r="AO137" s="7208"/>
      <c r="AP137" s="7209"/>
      <c r="AQ137" s="7210"/>
      <c r="AR137" s="7211"/>
      <c r="AS137" s="7212"/>
      <c r="AT137" s="7213"/>
      <c r="AU137" s="7214"/>
      <c r="AV137" s="7215"/>
      <c r="AW137" s="7216"/>
      <c r="AX137" s="7217"/>
      <c r="AY137" s="7218"/>
      <c r="AZ137" s="7219"/>
      <c r="BA137" s="7220"/>
      <c r="BB137" s="7221"/>
      <c r="BC137" s="7222"/>
      <c r="BD137" s="7223"/>
      <c r="BE137" s="7224"/>
      <c r="BF137" s="7225"/>
      <c r="BG137" s="7226"/>
      <c r="BH137" s="7227"/>
      <c r="BI137" s="7228"/>
      <c r="BJ137" s="7229"/>
      <c r="BK137" s="7230"/>
      <c r="BL137" s="7231"/>
      <c r="BM137" s="7232"/>
      <c r="BN137" s="7233"/>
      <c r="BO137" s="7234"/>
      <c r="BP137" s="7235"/>
      <c r="BQ137" s="7236"/>
      <c r="BR137" s="7237"/>
      <c r="BS137" s="7238"/>
      <c r="BT137" s="7239"/>
      <c r="BU137" s="7240"/>
      <c r="BV137" s="7241"/>
      <c r="BW137" s="7242"/>
      <c r="BX137" s="7243"/>
      <c r="BY137" s="7244"/>
      <c r="BZ137" s="7245"/>
      <c r="CA137" s="7246"/>
      <c r="CB137" s="7247"/>
      <c r="CC137" s="7248"/>
      <c r="CD137" s="7249"/>
      <c r="CE137" s="7250"/>
      <c r="CF137" s="7251"/>
      <c r="CG137" s="7252"/>
      <c r="CH137" s="7253"/>
      <c r="CI137" s="7254"/>
      <c r="CJ137" s="7255"/>
      <c r="CK137" s="7256"/>
      <c r="CL137" s="7257"/>
      <c r="CM137" s="7258"/>
      <c r="CN137" s="7259"/>
      <c r="CO137" s="7260"/>
      <c r="CP137" s="7261"/>
      <c r="CQ137" s="7262"/>
      <c r="CR137" s="7263"/>
      <c r="CS137" s="7264"/>
      <c r="CT137" s="7265"/>
      <c r="CU137" s="7266"/>
      <c r="CV137" s="7267"/>
      <c r="CW137" s="7268"/>
      <c r="CX137" s="7269"/>
      <c r="CY137" s="7270"/>
      <c r="CZ137" s="7271"/>
      <c r="DA137" s="7272"/>
      <c r="DB137" s="7273"/>
      <c r="DC137" s="7274"/>
      <c r="DD137" s="7275"/>
      <c r="DE137" s="7276"/>
      <c r="DF137" s="7277"/>
      <c r="DG137" s="7278"/>
      <c r="DH137" s="7279"/>
      <c r="DI137" s="7280"/>
      <c r="DJ137" s="7281"/>
      <c r="DK137" s="7282"/>
      <c r="DL137" s="7283"/>
      <c r="DM137" s="7284"/>
      <c r="DN137" s="7285"/>
      <c r="DO137" s="7286"/>
      <c r="DP137" s="7287"/>
      <c r="DQ137" s="7288"/>
      <c r="DR137" s="7289"/>
      <c r="DS137" s="7290"/>
      <c r="DT137" s="7291"/>
      <c r="DU137" s="7292"/>
      <c r="DV137" s="7293"/>
      <c r="DW137" s="7294"/>
      <c r="DX137" s="7295"/>
      <c r="DY137" s="7296"/>
      <c r="DZ137" s="7297"/>
      <c r="EA137" s="7298"/>
      <c r="EB137" s="7299"/>
      <c r="EC137" s="4502" t="s">
        <v>600</v>
      </c>
      <c r="ED137" s="4247"/>
      <c r="EE137" s="4378"/>
      <c r="EF137" s="4378" t="str">
        <f>IF(T137="","",T137)</f>
        <v>Добавить значение признака дифференциации</v>
      </c>
      <c r="EG137" s="4378"/>
      <c r="EH137" s="4378"/>
      <c r="EI137" s="3959">
        <v>0</v>
      </c>
    </row>
    <row s="7300" customFormat="1" customHeight="1" ht="21">
      <c r="A138" s="4365"/>
      <c r="B138" s="4365"/>
      <c r="C138" s="4365"/>
      <c r="D138" s="4365"/>
      <c r="E138" s="4366"/>
      <c r="F138" s="4366" t="s">
        <v>94</v>
      </c>
      <c r="G138" s="4366"/>
      <c r="H138" s="4366"/>
      <c r="I138" s="4368"/>
      <c r="J138" s="4365"/>
      <c r="K138" s="4365"/>
      <c r="L138" s="4369"/>
      <c r="M138" s="4370"/>
      <c r="N138" s="4370"/>
      <c r="O138" s="4370"/>
      <c r="P138" s="4371"/>
      <c r="Q138" s="4371"/>
      <c r="R138" s="4387"/>
      <c r="S138" s="7301"/>
      <c r="T138" s="7302" t="s">
        <v>528</v>
      </c>
      <c r="U138" s="7303"/>
      <c r="V138" s="7304"/>
      <c r="W138" s="7305"/>
      <c r="X138" s="7306"/>
      <c r="Y138" s="7307"/>
      <c r="Z138" s="7308"/>
      <c r="AA138" s="7309"/>
      <c r="AB138" s="7310"/>
      <c r="AC138" s="7311"/>
      <c r="AD138" s="7312"/>
      <c r="AE138" s="7313"/>
      <c r="AF138" s="7314"/>
      <c r="AG138" s="7315"/>
      <c r="AH138" s="7316"/>
      <c r="AI138" s="7317"/>
      <c r="AJ138" s="7318"/>
      <c r="AK138" s="7319"/>
      <c r="AL138" s="7320"/>
      <c r="AM138" s="7321"/>
      <c r="AN138" s="7322"/>
      <c r="AO138" s="7323"/>
      <c r="AP138" s="7324"/>
      <c r="AQ138" s="7325"/>
      <c r="AR138" s="7326"/>
      <c r="AS138" s="7327"/>
      <c r="AT138" s="7328"/>
      <c r="AU138" s="7329"/>
      <c r="AV138" s="7330"/>
      <c r="AW138" s="7331"/>
      <c r="AX138" s="7332"/>
      <c r="AY138" s="7333"/>
      <c r="AZ138" s="7334"/>
      <c r="BA138" s="7335"/>
      <c r="BB138" s="7336"/>
      <c r="BC138" s="7337"/>
      <c r="BD138" s="7338"/>
      <c r="BE138" s="7339"/>
      <c r="BF138" s="7340"/>
      <c r="BG138" s="7341"/>
      <c r="BH138" s="7342"/>
      <c r="BI138" s="7343"/>
      <c r="BJ138" s="7344"/>
      <c r="BK138" s="7345"/>
      <c r="BL138" s="7346"/>
      <c r="BM138" s="7347"/>
      <c r="BN138" s="7348"/>
      <c r="BO138" s="7349"/>
      <c r="BP138" s="7350"/>
      <c r="BQ138" s="7351"/>
      <c r="BR138" s="7352"/>
      <c r="BS138" s="7353"/>
      <c r="BT138" s="7354"/>
      <c r="BU138" s="7355"/>
      <c r="BV138" s="7356"/>
      <c r="BW138" s="7357"/>
      <c r="BX138" s="7358"/>
      <c r="BY138" s="7359"/>
      <c r="BZ138" s="7360"/>
      <c r="CA138" s="7361"/>
      <c r="CB138" s="7362"/>
      <c r="CC138" s="7363"/>
      <c r="CD138" s="7364"/>
      <c r="CE138" s="7365"/>
      <c r="CF138" s="7366"/>
      <c r="CG138" s="7367"/>
      <c r="CH138" s="7368"/>
      <c r="CI138" s="7369"/>
      <c r="CJ138" s="7370"/>
      <c r="CK138" s="7371"/>
      <c r="CL138" s="7372"/>
      <c r="CM138" s="7373"/>
      <c r="CN138" s="7374"/>
      <c r="CO138" s="7375"/>
      <c r="CP138" s="7376"/>
      <c r="CQ138" s="7377"/>
      <c r="CR138" s="7378"/>
      <c r="CS138" s="7379"/>
      <c r="CT138" s="7380"/>
      <c r="CU138" s="7381"/>
      <c r="CV138" s="7382"/>
      <c r="CW138" s="7383"/>
      <c r="CX138" s="7384"/>
      <c r="CY138" s="7385"/>
      <c r="CZ138" s="7386"/>
      <c r="DA138" s="7387"/>
      <c r="DB138" s="7388"/>
      <c r="DC138" s="7389"/>
      <c r="DD138" s="7390"/>
      <c r="DE138" s="7391"/>
      <c r="DF138" s="7392"/>
      <c r="DG138" s="7393"/>
      <c r="DH138" s="7394"/>
      <c r="DI138" s="7395"/>
      <c r="DJ138" s="7396"/>
      <c r="DK138" s="7397"/>
      <c r="DL138" s="7398"/>
      <c r="DM138" s="7399"/>
      <c r="DN138" s="7400"/>
      <c r="DO138" s="7401"/>
      <c r="DP138" s="7402"/>
      <c r="DQ138" s="7403"/>
      <c r="DR138" s="7404"/>
      <c r="DS138" s="7405"/>
      <c r="DT138" s="7406"/>
      <c r="DU138" s="7407"/>
      <c r="DV138" s="7408"/>
      <c r="DW138" s="7409"/>
      <c r="DX138" s="7410"/>
      <c r="DY138" s="7411"/>
      <c r="DZ138" s="7412"/>
      <c r="EA138" s="7413"/>
      <c r="EB138" s="7414"/>
      <c r="EC138" s="7415"/>
      <c r="ED138" s="4247"/>
      <c r="EE138" s="4378"/>
      <c r="EF138" s="4378" t="str">
        <f>IF(T138="","",T138)</f>
        <v>Добавить группу потребителей</v>
      </c>
      <c r="EG138" s="4378"/>
      <c r="EH138" s="4378"/>
      <c r="EI138" s="3959">
        <v>0</v>
      </c>
    </row>
    <row s="7416" customFormat="1" customHeight="1" ht="21">
      <c r="A139" s="4365"/>
      <c r="B139" s="4365"/>
      <c r="C139" s="4365"/>
      <c r="D139" s="4365"/>
      <c r="E139" s="4366"/>
      <c r="F139" s="4366" t="s">
        <v>94</v>
      </c>
      <c r="G139" s="4366"/>
      <c r="H139" s="4680"/>
      <c r="I139" s="4365"/>
      <c r="J139" s="4365"/>
      <c r="K139" s="4365"/>
      <c r="L139" s="4369"/>
      <c r="M139" s="4681"/>
      <c r="N139" s="4681"/>
      <c r="O139" s="4239"/>
      <c r="P139" s="5047"/>
      <c r="Q139" s="5048"/>
      <c r="R139" s="5049"/>
      <c r="S139" s="7417"/>
      <c r="T139" s="7418" t="s">
        <v>601</v>
      </c>
      <c r="U139" s="7419"/>
      <c r="V139" s="7420"/>
      <c r="W139" s="7421"/>
      <c r="X139" s="7422"/>
      <c r="Y139" s="7423"/>
      <c r="Z139" s="7424"/>
      <c r="AA139" s="7425"/>
      <c r="AB139" s="7426"/>
      <c r="AC139" s="7427"/>
      <c r="AD139" s="7428"/>
      <c r="AE139" s="7429"/>
      <c r="AF139" s="7430"/>
      <c r="AG139" s="7431"/>
      <c r="AH139" s="7432"/>
      <c r="AI139" s="7433"/>
      <c r="AJ139" s="7434"/>
      <c r="AK139" s="7435"/>
      <c r="AL139" s="7436"/>
      <c r="AM139" s="7437"/>
      <c r="AN139" s="7438"/>
      <c r="AO139" s="7439"/>
      <c r="AP139" s="7440"/>
      <c r="AQ139" s="7441"/>
      <c r="AR139" s="7442"/>
      <c r="AS139" s="7443"/>
      <c r="AT139" s="7444"/>
      <c r="AU139" s="7445"/>
      <c r="AV139" s="7446"/>
      <c r="AW139" s="7447"/>
      <c r="AX139" s="7448"/>
      <c r="AY139" s="7449"/>
      <c r="AZ139" s="7450"/>
      <c r="BA139" s="7451"/>
      <c r="BB139" s="7452"/>
      <c r="BC139" s="7453"/>
      <c r="BD139" s="7454"/>
      <c r="BE139" s="7455"/>
      <c r="BF139" s="7456"/>
      <c r="BG139" s="7457"/>
      <c r="BH139" s="7458"/>
      <c r="BI139" s="7459"/>
      <c r="BJ139" s="7460"/>
      <c r="BK139" s="7461"/>
      <c r="BL139" s="7462"/>
      <c r="BM139" s="7463"/>
      <c r="BN139" s="7464"/>
      <c r="BO139" s="7465"/>
      <c r="BP139" s="7466"/>
      <c r="BQ139" s="7467"/>
      <c r="BR139" s="7468"/>
      <c r="BS139" s="7469"/>
      <c r="BT139" s="7470"/>
      <c r="BU139" s="7471"/>
      <c r="BV139" s="7472"/>
      <c r="BW139" s="7473"/>
      <c r="BX139" s="7474"/>
      <c r="BY139" s="7475"/>
      <c r="BZ139" s="7476"/>
      <c r="CA139" s="7477"/>
      <c r="CB139" s="7478"/>
      <c r="CC139" s="7479"/>
      <c r="CD139" s="7480"/>
      <c r="CE139" s="7481"/>
      <c r="CF139" s="7482"/>
      <c r="CG139" s="7483"/>
      <c r="CH139" s="7484"/>
      <c r="CI139" s="7485"/>
      <c r="CJ139" s="7486"/>
      <c r="CK139" s="7487"/>
      <c r="CL139" s="7488"/>
      <c r="CM139" s="7489"/>
      <c r="CN139" s="7490"/>
      <c r="CO139" s="7491"/>
      <c r="CP139" s="7492"/>
      <c r="CQ139" s="7493"/>
      <c r="CR139" s="7494"/>
      <c r="CS139" s="7495"/>
      <c r="CT139" s="7496"/>
      <c r="CU139" s="7497"/>
      <c r="CV139" s="7498"/>
      <c r="CW139" s="7499"/>
      <c r="CX139" s="7500"/>
      <c r="CY139" s="7501"/>
      <c r="CZ139" s="7502"/>
      <c r="DA139" s="7503"/>
      <c r="DB139" s="7504"/>
      <c r="DC139" s="7505"/>
      <c r="DD139" s="7506"/>
      <c r="DE139" s="7507"/>
      <c r="DF139" s="7508"/>
      <c r="DG139" s="7509"/>
      <c r="DH139" s="7510"/>
      <c r="DI139" s="7511"/>
      <c r="DJ139" s="7512"/>
      <c r="DK139" s="7513"/>
      <c r="DL139" s="7514"/>
      <c r="DM139" s="7515"/>
      <c r="DN139" s="7516"/>
      <c r="DO139" s="7517"/>
      <c r="DP139" s="7518"/>
      <c r="DQ139" s="7519"/>
      <c r="DR139" s="7520"/>
      <c r="DS139" s="7521"/>
      <c r="DT139" s="7522"/>
      <c r="DU139" s="7523"/>
      <c r="DV139" s="7524"/>
      <c r="DW139" s="7525"/>
      <c r="DX139" s="7526"/>
      <c r="DY139" s="7527"/>
      <c r="DZ139" s="7528"/>
      <c r="EA139" s="7529"/>
      <c r="EB139" s="7530"/>
      <c r="EC139" s="7531"/>
      <c r="ED139" s="4247"/>
      <c r="EE139" s="4378"/>
      <c r="EF139" s="4378" t="str">
        <f>IF(T139="","",T139)</f>
        <v>Добавить наименование признака дифференциации</v>
      </c>
      <c r="EG139" s="4378"/>
      <c r="EH139" s="4378"/>
      <c r="EI139" s="3959">
        <v>0</v>
      </c>
    </row>
    <row s="7532" customFormat="1" customHeight="1" ht="14.25">
      <c r="A140" s="5166"/>
      <c r="B140" s="5166"/>
      <c r="C140" s="5166"/>
      <c r="D140" s="5166"/>
      <c r="E140" s="4366"/>
      <c r="F140" s="4680" t="s">
        <v>94</v>
      </c>
      <c r="G140" s="5166"/>
      <c r="H140" s="5166"/>
      <c r="I140" s="5166"/>
      <c r="J140" s="5166"/>
      <c r="K140" s="5166"/>
      <c r="L140" s="5167"/>
      <c r="M140" s="5168"/>
      <c r="N140" s="5168"/>
      <c r="O140" s="4247"/>
      <c r="P140" s="5169"/>
      <c r="Q140" s="5170"/>
      <c r="R140" s="5169"/>
      <c r="S140" s="5171"/>
      <c r="T140" s="5172" t="s">
        <v>315</v>
      </c>
      <c r="U140" s="4238"/>
      <c r="V140" s="4238"/>
      <c r="W140" s="4238"/>
      <c r="X140" s="4238"/>
      <c r="Y140" s="4238"/>
      <c r="Z140" s="4238"/>
      <c r="AA140" s="4238"/>
      <c r="AB140" s="4238"/>
      <c r="AC140" s="4238"/>
      <c r="AD140" s="4238"/>
      <c r="AE140" s="4238"/>
      <c r="AF140" s="4238"/>
      <c r="AG140" s="4238"/>
      <c r="AH140" s="4238"/>
      <c r="AI140" s="4238"/>
      <c r="AJ140" s="4238"/>
      <c r="AK140" s="4238"/>
      <c r="AL140" s="4238"/>
      <c r="AM140" s="4238"/>
      <c r="AN140" s="4238"/>
      <c r="AO140" s="4238"/>
      <c r="AP140" s="4238"/>
      <c r="AQ140" s="4238"/>
      <c r="AR140" s="4238"/>
      <c r="AS140" s="4238"/>
      <c r="AT140" s="4238"/>
      <c r="AU140" s="4238"/>
      <c r="AV140" s="4238"/>
      <c r="AW140" s="4238"/>
      <c r="AX140" s="4238"/>
      <c r="AY140" s="4238"/>
      <c r="AZ140" s="4238"/>
      <c r="BA140" s="4238"/>
      <c r="BB140" s="4238"/>
      <c r="BC140" s="4238"/>
      <c r="BD140" s="4238"/>
      <c r="BE140" s="4238"/>
      <c r="BF140" s="4238"/>
      <c r="BG140" s="4238"/>
      <c r="BH140" s="4238"/>
      <c r="BI140" s="4238"/>
      <c r="BJ140" s="4238"/>
      <c r="BK140" s="4238"/>
      <c r="BL140" s="4238"/>
      <c r="BM140" s="4238"/>
      <c r="BN140" s="4238"/>
      <c r="BO140" s="4238"/>
      <c r="BP140" s="4238"/>
      <c r="BQ140" s="4238"/>
      <c r="BR140" s="4238"/>
      <c r="BS140" s="4238"/>
      <c r="BT140" s="4238"/>
      <c r="BU140" s="4238"/>
      <c r="BV140" s="4238"/>
      <c r="BW140" s="4238"/>
      <c r="BX140" s="4238"/>
      <c r="BY140" s="4238"/>
      <c r="BZ140" s="4238"/>
      <c r="CA140" s="4238"/>
      <c r="CB140" s="4238"/>
      <c r="CC140" s="4238"/>
      <c r="CD140" s="4238"/>
      <c r="CE140" s="4238"/>
      <c r="CF140" s="4238"/>
      <c r="CG140" s="4238"/>
      <c r="CH140" s="4238"/>
      <c r="CI140" s="4238"/>
      <c r="CJ140" s="4238"/>
      <c r="CK140" s="4238"/>
      <c r="CL140" s="4238"/>
      <c r="CM140" s="4238"/>
      <c r="CN140" s="4238"/>
      <c r="CO140" s="4238"/>
      <c r="CP140" s="4238"/>
      <c r="CQ140" s="4238"/>
      <c r="CR140" s="4238"/>
      <c r="CS140" s="4238"/>
      <c r="CT140" s="4238"/>
      <c r="CU140" s="4238"/>
      <c r="CV140" s="4238"/>
      <c r="CW140" s="4238"/>
      <c r="CX140" s="4238"/>
      <c r="CY140" s="4238"/>
      <c r="CZ140" s="4238"/>
      <c r="DA140" s="4238"/>
      <c r="DB140" s="4238"/>
      <c r="DC140" s="4238"/>
      <c r="DD140" s="4238"/>
      <c r="DE140" s="4238"/>
      <c r="DF140" s="4238"/>
      <c r="DG140" s="4238"/>
      <c r="DH140" s="4238"/>
      <c r="DI140" s="4238"/>
      <c r="DJ140" s="4238"/>
      <c r="DK140" s="4238"/>
      <c r="DL140" s="4238"/>
      <c r="DM140" s="4238"/>
      <c r="DN140" s="4238"/>
      <c r="DO140" s="4238"/>
      <c r="DP140" s="4238"/>
      <c r="DQ140" s="4238"/>
      <c r="DR140" s="4238"/>
      <c r="DS140" s="4238"/>
      <c r="DT140" s="4238"/>
      <c r="DU140" s="4238"/>
      <c r="DV140" s="4238"/>
      <c r="DW140" s="4238"/>
      <c r="DX140" s="4238"/>
      <c r="DY140" s="4238"/>
      <c r="DZ140" s="4238"/>
      <c r="EA140" s="4238"/>
      <c r="EB140" s="4238"/>
      <c r="EC140" s="4238"/>
      <c r="ED140" s="4247"/>
      <c r="EE140" s="4378"/>
      <c r="EF140" s="4378" t="str">
        <f>IF(T140="","",T140)</f>
        <v>Добавить централизованную систему для дифференциации</v>
      </c>
      <c r="EG140" s="4378"/>
      <c r="EH140" s="4378"/>
      <c r="EI140" s="4247">
        <v>0</v>
      </c>
    </row>
    <row s="7533" customFormat="1" customHeight="1" ht="23.25">
      <c r="A141" s="4365"/>
      <c r="B141" s="4365" t="s">
        <v>341</v>
      </c>
      <c r="C141" s="4365"/>
      <c r="D141" s="4365"/>
      <c r="E141" s="4366"/>
      <c r="F141" s="4680" t="s">
        <v>131</v>
      </c>
      <c r="G141" s="4365"/>
      <c r="H141" s="4365"/>
      <c r="I141" s="4365"/>
      <c r="J141" s="4365"/>
      <c r="K141" s="4365"/>
      <c r="L141" s="4369"/>
      <c r="M141" s="4681"/>
      <c r="N141" s="4681"/>
      <c r="O141" s="4681"/>
      <c r="P141" s="4682"/>
      <c r="Q141" s="4683"/>
      <c r="R141" s="4684"/>
      <c r="S141" s="4374" t="str">
        <f>INDEX(PT_DIFFERENTIATION_NUM_TER,MATCH(B141,PT_DIFFERENTIATION_TER_ID,0))</f>
        <v>1.8</v>
      </c>
      <c r="T141" s="4685" t="s">
        <v>513</v>
      </c>
      <c r="U141" s="4376"/>
      <c r="V141" s="3960"/>
      <c r="W141" s="3961"/>
      <c r="X141" s="3961"/>
      <c r="Y141" s="3961"/>
      <c r="Z141" s="3961"/>
      <c r="AA141" s="3961"/>
      <c r="AB141" s="3961"/>
      <c r="AC141" s="3961"/>
      <c r="AD141" s="3961"/>
      <c r="AE141" s="3961"/>
      <c r="AF141" s="3962"/>
      <c r="AG141" s="3960" t="str">
        <f>INDEX(PT_DIFFERENTIATION_TER,MATCH(B141,PT_DIFFERENTIATION_TER_ID,0))</f>
        <v>Территория 6</v>
      </c>
      <c r="AH141" s="3961"/>
      <c r="AI141" s="3961"/>
      <c r="AJ141" s="3961"/>
      <c r="AK141" s="3961"/>
      <c r="AL141" s="3961"/>
      <c r="AM141" s="3961"/>
      <c r="AN141" s="3961"/>
      <c r="AO141" s="3961"/>
      <c r="AP141" s="3961"/>
      <c r="AQ141" s="3961"/>
      <c r="AR141" s="3960"/>
      <c r="AS141" s="3961"/>
      <c r="AT141" s="3961"/>
      <c r="AU141" s="3961"/>
      <c r="AV141" s="3961"/>
      <c r="AW141" s="3961"/>
      <c r="AX141" s="3961"/>
      <c r="AY141" s="3961"/>
      <c r="AZ141" s="3961"/>
      <c r="BA141" s="3961"/>
      <c r="BB141" s="3962"/>
      <c r="BC141" s="3960"/>
      <c r="BD141" s="3961"/>
      <c r="BE141" s="3961"/>
      <c r="BF141" s="3961"/>
      <c r="BG141" s="3961"/>
      <c r="BH141" s="3961"/>
      <c r="BI141" s="3961"/>
      <c r="BJ141" s="3961"/>
      <c r="BK141" s="3961"/>
      <c r="BL141" s="3961"/>
      <c r="BM141" s="3962"/>
      <c r="BN141" s="3960"/>
      <c r="BO141" s="3961"/>
      <c r="BP141" s="3961"/>
      <c r="BQ141" s="3961"/>
      <c r="BR141" s="3961"/>
      <c r="BS141" s="3961"/>
      <c r="BT141" s="3961"/>
      <c r="BU141" s="3961"/>
      <c r="BV141" s="3961"/>
      <c r="BW141" s="3961"/>
      <c r="BX141" s="3962"/>
      <c r="BY141" s="3960"/>
      <c r="BZ141" s="3961"/>
      <c r="CA141" s="3961"/>
      <c r="CB141" s="3961"/>
      <c r="CC141" s="3961"/>
      <c r="CD141" s="3961"/>
      <c r="CE141" s="3961"/>
      <c r="CF141" s="3961"/>
      <c r="CG141" s="3961"/>
      <c r="CH141" s="3961"/>
      <c r="CI141" s="3962"/>
      <c r="CJ141" s="3960"/>
      <c r="CK141" s="3961"/>
      <c r="CL141" s="3961"/>
      <c r="CM141" s="3961"/>
      <c r="CN141" s="3961"/>
      <c r="CO141" s="3961"/>
      <c r="CP141" s="3961"/>
      <c r="CQ141" s="3961"/>
      <c r="CR141" s="3961"/>
      <c r="CS141" s="3961"/>
      <c r="CT141" s="3962"/>
      <c r="CU141" s="3960"/>
      <c r="CV141" s="3961"/>
      <c r="CW141" s="3961"/>
      <c r="CX141" s="3961"/>
      <c r="CY141" s="3961"/>
      <c r="CZ141" s="3961"/>
      <c r="DA141" s="3961"/>
      <c r="DB141" s="3961"/>
      <c r="DC141" s="3961"/>
      <c r="DD141" s="3961"/>
      <c r="DE141" s="3962"/>
      <c r="DF141" s="3960"/>
      <c r="DG141" s="3961"/>
      <c r="DH141" s="3961"/>
      <c r="DI141" s="3961"/>
      <c r="DJ141" s="3961"/>
      <c r="DK141" s="3961"/>
      <c r="DL141" s="3961"/>
      <c r="DM141" s="3961"/>
      <c r="DN141" s="3961"/>
      <c r="DO141" s="3961"/>
      <c r="DP141" s="3962"/>
      <c r="DQ141" s="3960"/>
      <c r="DR141" s="3961"/>
      <c r="DS141" s="3961"/>
      <c r="DT141" s="3961"/>
      <c r="DU141" s="3961"/>
      <c r="DV141" s="3961"/>
      <c r="DW141" s="3961"/>
      <c r="DX141" s="3961"/>
      <c r="DY141" s="3961"/>
      <c r="DZ141" s="3961"/>
      <c r="EA141" s="3962"/>
      <c r="EB141" s="3962"/>
      <c r="EC141" s="4502" t="s">
        <v>514</v>
      </c>
      <c r="ED141" s="4247"/>
      <c r="EE141" s="4378"/>
      <c r="EF141" s="4378" t="str">
        <f>IF(T141="","",T141)</f>
        <v>Территория действия тарифа</v>
      </c>
      <c r="EG141" s="4378"/>
      <c r="EH141" s="4378"/>
      <c r="EI141" s="3959">
        <v>0</v>
      </c>
    </row>
    <row s="7534" customFormat="1" customHeight="1" ht="23.25">
      <c r="A142" s="4365"/>
      <c r="B142" s="4365"/>
      <c r="C142" s="4365" t="s">
        <v>342</v>
      </c>
      <c r="D142" s="4365"/>
      <c r="E142" s="4366"/>
      <c r="F142" s="4366" t="s">
        <v>95</v>
      </c>
      <c r="G142" s="4680">
        <v>1</v>
      </c>
      <c r="H142" s="4365"/>
      <c r="I142" s="4365"/>
      <c r="J142" s="4365"/>
      <c r="K142" s="4365"/>
      <c r="L142" s="4369"/>
      <c r="M142" s="4681"/>
      <c r="N142" s="4681"/>
      <c r="O142" s="4681"/>
      <c r="P142" s="4687"/>
      <c r="Q142" s="4683"/>
      <c r="R142" s="4684"/>
      <c r="S142" s="4374" t="str">
        <f>INDEX(PT_DIFFERENTIATION_NUM_CS,MATCH(C142,PT_DIFFERENTIATION_CS_ID,0))</f>
        <v>1.8.1</v>
      </c>
      <c r="T142" s="4688" t="s">
        <v>643</v>
      </c>
      <c r="U142" s="4376"/>
      <c r="V142" s="3960"/>
      <c r="W142" s="3961"/>
      <c r="X142" s="3961"/>
      <c r="Y142" s="3961"/>
      <c r="Z142" s="3961"/>
      <c r="AA142" s="3961"/>
      <c r="AB142" s="3961"/>
      <c r="AC142" s="3961"/>
      <c r="AD142" s="3961"/>
      <c r="AE142" s="3961"/>
      <c r="AF142" s="3962"/>
      <c r="AG142" s="3960" t="str">
        <f>INDEX(PT_DIFFERENTIATION_CS,MATCH(C142,PT_DIFFERENTIATION_CS_ID,0))</f>
        <v>Находкинский ГО</v>
      </c>
      <c r="AH142" s="3961"/>
      <c r="AI142" s="3961"/>
      <c r="AJ142" s="3961"/>
      <c r="AK142" s="3961"/>
      <c r="AL142" s="3961"/>
      <c r="AM142" s="3961"/>
      <c r="AN142" s="3961"/>
      <c r="AO142" s="3961"/>
      <c r="AP142" s="3961"/>
      <c r="AQ142" s="3961"/>
      <c r="AR142" s="3960"/>
      <c r="AS142" s="3961"/>
      <c r="AT142" s="3961"/>
      <c r="AU142" s="3961"/>
      <c r="AV142" s="3961"/>
      <c r="AW142" s="3961"/>
      <c r="AX142" s="3961"/>
      <c r="AY142" s="3961"/>
      <c r="AZ142" s="3961"/>
      <c r="BA142" s="3961"/>
      <c r="BB142" s="3962"/>
      <c r="BC142" s="3960"/>
      <c r="BD142" s="3961"/>
      <c r="BE142" s="3961"/>
      <c r="BF142" s="3961"/>
      <c r="BG142" s="3961"/>
      <c r="BH142" s="3961"/>
      <c r="BI142" s="3961"/>
      <c r="BJ142" s="3961"/>
      <c r="BK142" s="3961"/>
      <c r="BL142" s="3961"/>
      <c r="BM142" s="3962"/>
      <c r="BN142" s="3960"/>
      <c r="BO142" s="3961"/>
      <c r="BP142" s="3961"/>
      <c r="BQ142" s="3961"/>
      <c r="BR142" s="3961"/>
      <c r="BS142" s="3961"/>
      <c r="BT142" s="3961"/>
      <c r="BU142" s="3961"/>
      <c r="BV142" s="3961"/>
      <c r="BW142" s="3961"/>
      <c r="BX142" s="3962"/>
      <c r="BY142" s="3960"/>
      <c r="BZ142" s="3961"/>
      <c r="CA142" s="3961"/>
      <c r="CB142" s="3961"/>
      <c r="CC142" s="3961"/>
      <c r="CD142" s="3961"/>
      <c r="CE142" s="3961"/>
      <c r="CF142" s="3961"/>
      <c r="CG142" s="3961"/>
      <c r="CH142" s="3961"/>
      <c r="CI142" s="3962"/>
      <c r="CJ142" s="3960"/>
      <c r="CK142" s="3961"/>
      <c r="CL142" s="3961"/>
      <c r="CM142" s="3961"/>
      <c r="CN142" s="3961"/>
      <c r="CO142" s="3961"/>
      <c r="CP142" s="3961"/>
      <c r="CQ142" s="3961"/>
      <c r="CR142" s="3961"/>
      <c r="CS142" s="3961"/>
      <c r="CT142" s="3962"/>
      <c r="CU142" s="3960"/>
      <c r="CV142" s="3961"/>
      <c r="CW142" s="3961"/>
      <c r="CX142" s="3961"/>
      <c r="CY142" s="3961"/>
      <c r="CZ142" s="3961"/>
      <c r="DA142" s="3961"/>
      <c r="DB142" s="3961"/>
      <c r="DC142" s="3961"/>
      <c r="DD142" s="3961"/>
      <c r="DE142" s="3962"/>
      <c r="DF142" s="3960"/>
      <c r="DG142" s="3961"/>
      <c r="DH142" s="3961"/>
      <c r="DI142" s="3961"/>
      <c r="DJ142" s="3961"/>
      <c r="DK142" s="3961"/>
      <c r="DL142" s="3961"/>
      <c r="DM142" s="3961"/>
      <c r="DN142" s="3961"/>
      <c r="DO142" s="3961"/>
      <c r="DP142" s="3962"/>
      <c r="DQ142" s="3960"/>
      <c r="DR142" s="3961"/>
      <c r="DS142" s="3961"/>
      <c r="DT142" s="3961"/>
      <c r="DU142" s="3961"/>
      <c r="DV142" s="3961"/>
      <c r="DW142" s="3961"/>
      <c r="DX142" s="3961"/>
      <c r="DY142" s="3961"/>
      <c r="DZ142" s="3961"/>
      <c r="EA142" s="3962"/>
      <c r="EB142" s="3962"/>
      <c r="EC142" s="4502" t="s">
        <v>644</v>
      </c>
      <c r="ED142" s="4247"/>
      <c r="EE142" s="4378"/>
      <c r="EF142" s="4378" t="str">
        <f>IF(T142="","",T142)</f>
        <v>Наименование централизованной системы горячего водоснабжения</v>
      </c>
      <c r="EG142" s="4378"/>
      <c r="EH142" s="4378"/>
      <c r="EI142" s="3959">
        <v>0</v>
      </c>
    </row>
    <row s="7535" customFormat="1" customHeight="1" ht="23.25">
      <c r="A143" s="4365"/>
      <c r="B143" s="4365"/>
      <c r="C143" s="4365"/>
      <c r="D143" s="4365"/>
      <c r="E143" s="4366"/>
      <c r="F143" s="4366" t="s">
        <v>95</v>
      </c>
      <c r="G143" s="4366"/>
      <c r="H143" s="4366"/>
      <c r="I143" s="4368" t="str">
        <f>S142&amp;".1"</f>
        <v>1.8.1.1</v>
      </c>
      <c r="J143" s="4365"/>
      <c r="K143" s="4365"/>
      <c r="L143" s="4369"/>
      <c r="M143" s="4370"/>
      <c r="N143" s="4370"/>
      <c r="O143" s="4370"/>
      <c r="P143" s="4371">
        <v>1</v>
      </c>
      <c r="Q143" s="4371"/>
      <c r="R143" s="4387"/>
      <c r="S143" s="4374" t="str">
        <f>$I143</f>
        <v>1.8.1.1</v>
      </c>
      <c r="T143" s="4690" t="s">
        <v>596</v>
      </c>
      <c r="U143" s="4376"/>
      <c r="V143" s="3963"/>
      <c r="W143" s="3964"/>
      <c r="X143" s="3964"/>
      <c r="Y143" s="3964"/>
      <c r="Z143" s="3964"/>
      <c r="AA143" s="3964"/>
      <c r="AB143" s="3964"/>
      <c r="AC143" s="3964"/>
      <c r="AD143" s="3964"/>
      <c r="AE143" s="3964"/>
      <c r="AF143" s="3965"/>
      <c r="AG143" s="4691"/>
      <c r="AH143" s="4692"/>
      <c r="AI143" s="4692"/>
      <c r="AJ143" s="4692"/>
      <c r="AK143" s="4692"/>
      <c r="AL143" s="4692"/>
      <c r="AM143" s="4692"/>
      <c r="AN143" s="4692"/>
      <c r="AO143" s="4692"/>
      <c r="AP143" s="4692"/>
      <c r="AQ143" s="4692"/>
      <c r="AR143" s="3963"/>
      <c r="AS143" s="3964"/>
      <c r="AT143" s="3964"/>
      <c r="AU143" s="3964"/>
      <c r="AV143" s="3964"/>
      <c r="AW143" s="3964"/>
      <c r="AX143" s="3964"/>
      <c r="AY143" s="3964"/>
      <c r="AZ143" s="3964"/>
      <c r="BA143" s="3964"/>
      <c r="BB143" s="3965"/>
      <c r="BC143" s="3963"/>
      <c r="BD143" s="3964"/>
      <c r="BE143" s="3964"/>
      <c r="BF143" s="3964"/>
      <c r="BG143" s="3964"/>
      <c r="BH143" s="3964"/>
      <c r="BI143" s="3964"/>
      <c r="BJ143" s="3964"/>
      <c r="BK143" s="3964"/>
      <c r="BL143" s="3964"/>
      <c r="BM143" s="3965"/>
      <c r="BN143" s="3963"/>
      <c r="BO143" s="3964"/>
      <c r="BP143" s="3964"/>
      <c r="BQ143" s="3964"/>
      <c r="BR143" s="3964"/>
      <c r="BS143" s="3964"/>
      <c r="BT143" s="3964"/>
      <c r="BU143" s="3964"/>
      <c r="BV143" s="3964"/>
      <c r="BW143" s="3964"/>
      <c r="BX143" s="3965"/>
      <c r="BY143" s="3963"/>
      <c r="BZ143" s="3964"/>
      <c r="CA143" s="3964"/>
      <c r="CB143" s="3964"/>
      <c r="CC143" s="3964"/>
      <c r="CD143" s="3964"/>
      <c r="CE143" s="3964"/>
      <c r="CF143" s="3964"/>
      <c r="CG143" s="3964"/>
      <c r="CH143" s="3964"/>
      <c r="CI143" s="3965"/>
      <c r="CJ143" s="3963"/>
      <c r="CK143" s="3964"/>
      <c r="CL143" s="3964"/>
      <c r="CM143" s="3964"/>
      <c r="CN143" s="3964"/>
      <c r="CO143" s="3964"/>
      <c r="CP143" s="3964"/>
      <c r="CQ143" s="3964"/>
      <c r="CR143" s="3964"/>
      <c r="CS143" s="3964"/>
      <c r="CT143" s="3965"/>
      <c r="CU143" s="3963"/>
      <c r="CV143" s="3964"/>
      <c r="CW143" s="3964"/>
      <c r="CX143" s="3964"/>
      <c r="CY143" s="3964"/>
      <c r="CZ143" s="3964"/>
      <c r="DA143" s="3964"/>
      <c r="DB143" s="3964"/>
      <c r="DC143" s="3964"/>
      <c r="DD143" s="3964"/>
      <c r="DE143" s="3965"/>
      <c r="DF143" s="3963"/>
      <c r="DG143" s="3964"/>
      <c r="DH143" s="3964"/>
      <c r="DI143" s="3964"/>
      <c r="DJ143" s="3964"/>
      <c r="DK143" s="3964"/>
      <c r="DL143" s="3964"/>
      <c r="DM143" s="3964"/>
      <c r="DN143" s="3964"/>
      <c r="DO143" s="3964"/>
      <c r="DP143" s="3965"/>
      <c r="DQ143" s="3963"/>
      <c r="DR143" s="3964"/>
      <c r="DS143" s="3964"/>
      <c r="DT143" s="3964"/>
      <c r="DU143" s="3964"/>
      <c r="DV143" s="3964"/>
      <c r="DW143" s="3964"/>
      <c r="DX143" s="3964"/>
      <c r="DY143" s="3964"/>
      <c r="DZ143" s="3964"/>
      <c r="EA143" s="3965"/>
      <c r="EB143" s="4693"/>
      <c r="EC143" s="4502" t="s">
        <v>597</v>
      </c>
      <c r="ED143" s="4247"/>
      <c r="EE143" s="4378"/>
      <c r="EF143" s="4378" t="str">
        <f>IF(T143="","",T143)</f>
        <v>Наименование признака дифференциации</v>
      </c>
      <c r="EG143" s="4378"/>
      <c r="EH143" s="4378"/>
      <c r="EI143" s="3959">
        <v>0</v>
      </c>
    </row>
    <row s="7536" customFormat="1" customHeight="1" ht="23.25">
      <c r="A144" s="4365"/>
      <c r="B144" s="4365"/>
      <c r="C144" s="4365"/>
      <c r="D144" s="4365"/>
      <c r="E144" s="4366"/>
      <c r="F144" s="4366" t="s">
        <v>95</v>
      </c>
      <c r="G144" s="4366"/>
      <c r="H144" s="4366"/>
      <c r="I144" s="4367"/>
      <c r="J144" s="4368" t="str">
        <f>I143&amp;".1"</f>
        <v>1.8.1.1.1</v>
      </c>
      <c r="K144" s="4365"/>
      <c r="L144" s="4369" t="s">
        <v>522</v>
      </c>
      <c r="M144" s="4370"/>
      <c r="N144" s="4370"/>
      <c r="O144" s="4370"/>
      <c r="P144" s="4371"/>
      <c r="Q144" s="4371">
        <v>1</v>
      </c>
      <c r="R144" s="4373"/>
      <c r="S144" s="4374" t="str">
        <f>$J144</f>
        <v>1.8.1.1.1</v>
      </c>
      <c r="T144" s="4375" t="s">
        <v>523</v>
      </c>
      <c r="U144" s="4376"/>
      <c r="V144" s="3966"/>
      <c r="W144" s="3967"/>
      <c r="X144" s="3967"/>
      <c r="Y144" s="3967"/>
      <c r="Z144" s="3967"/>
      <c r="AA144" s="3967"/>
      <c r="AB144" s="3967"/>
      <c r="AC144" s="3967"/>
      <c r="AD144" s="3967"/>
      <c r="AE144" s="3967"/>
      <c r="AF144" s="3968"/>
      <c r="AG144" s="3966" t="s">
        <v>656</v>
      </c>
      <c r="AH144" s="3967"/>
      <c r="AI144" s="3967"/>
      <c r="AJ144" s="3967"/>
      <c r="AK144" s="3967"/>
      <c r="AL144" s="3967"/>
      <c r="AM144" s="3967"/>
      <c r="AN144" s="3967"/>
      <c r="AO144" s="3967"/>
      <c r="AP144" s="3967"/>
      <c r="AQ144" s="3967"/>
      <c r="AR144" s="3966"/>
      <c r="AS144" s="3967"/>
      <c r="AT144" s="3967"/>
      <c r="AU144" s="3967"/>
      <c r="AV144" s="3967"/>
      <c r="AW144" s="3967"/>
      <c r="AX144" s="3967"/>
      <c r="AY144" s="3967"/>
      <c r="AZ144" s="3967"/>
      <c r="BA144" s="3967"/>
      <c r="BB144" s="3968"/>
      <c r="BC144" s="3966"/>
      <c r="BD144" s="3967"/>
      <c r="BE144" s="3967"/>
      <c r="BF144" s="3967"/>
      <c r="BG144" s="3967"/>
      <c r="BH144" s="3967"/>
      <c r="BI144" s="3967"/>
      <c r="BJ144" s="3967"/>
      <c r="BK144" s="3967"/>
      <c r="BL144" s="3967"/>
      <c r="BM144" s="3968"/>
      <c r="BN144" s="3966"/>
      <c r="BO144" s="3967"/>
      <c r="BP144" s="3967"/>
      <c r="BQ144" s="3967"/>
      <c r="BR144" s="3967"/>
      <c r="BS144" s="3967"/>
      <c r="BT144" s="3967"/>
      <c r="BU144" s="3967"/>
      <c r="BV144" s="3967"/>
      <c r="BW144" s="3967"/>
      <c r="BX144" s="3968"/>
      <c r="BY144" s="3966"/>
      <c r="BZ144" s="3967"/>
      <c r="CA144" s="3967"/>
      <c r="CB144" s="3967"/>
      <c r="CC144" s="3967"/>
      <c r="CD144" s="3967"/>
      <c r="CE144" s="3967"/>
      <c r="CF144" s="3967"/>
      <c r="CG144" s="3967"/>
      <c r="CH144" s="3967"/>
      <c r="CI144" s="3968"/>
      <c r="CJ144" s="3966"/>
      <c r="CK144" s="3967"/>
      <c r="CL144" s="3967"/>
      <c r="CM144" s="3967"/>
      <c r="CN144" s="3967"/>
      <c r="CO144" s="3967"/>
      <c r="CP144" s="3967"/>
      <c r="CQ144" s="3967"/>
      <c r="CR144" s="3967"/>
      <c r="CS144" s="3967"/>
      <c r="CT144" s="3968"/>
      <c r="CU144" s="3966"/>
      <c r="CV144" s="3967"/>
      <c r="CW144" s="3967"/>
      <c r="CX144" s="3967"/>
      <c r="CY144" s="3967"/>
      <c r="CZ144" s="3967"/>
      <c r="DA144" s="3967"/>
      <c r="DB144" s="3967"/>
      <c r="DC144" s="3967"/>
      <c r="DD144" s="3967"/>
      <c r="DE144" s="3968"/>
      <c r="DF144" s="3966"/>
      <c r="DG144" s="3967"/>
      <c r="DH144" s="3967"/>
      <c r="DI144" s="3967"/>
      <c r="DJ144" s="3967"/>
      <c r="DK144" s="3967"/>
      <c r="DL144" s="3967"/>
      <c r="DM144" s="3967"/>
      <c r="DN144" s="3967"/>
      <c r="DO144" s="3967"/>
      <c r="DP144" s="3968"/>
      <c r="DQ144" s="3966"/>
      <c r="DR144" s="3967"/>
      <c r="DS144" s="3967"/>
      <c r="DT144" s="3967"/>
      <c r="DU144" s="3967"/>
      <c r="DV144" s="3967"/>
      <c r="DW144" s="3967"/>
      <c r="DX144" s="3967"/>
      <c r="DY144" s="3967"/>
      <c r="DZ144" s="3967"/>
      <c r="EA144" s="3968"/>
      <c r="EB144" s="3968"/>
      <c r="EC144" s="4377" t="s">
        <v>598</v>
      </c>
      <c r="ED144" s="4247"/>
      <c r="EE144" s="4378"/>
      <c r="EF144" s="4378" t="str">
        <f>IF(T144="","",T144)</f>
        <v>Группа потребителей</v>
      </c>
      <c r="EG144" s="4378"/>
      <c r="EH144" s="4378"/>
      <c r="EI144" s="3959">
        <v>0</v>
      </c>
    </row>
    <row s="7537" customFormat="1" customHeight="1" ht="23.25">
      <c r="A145" s="4365"/>
      <c r="B145" s="4365"/>
      <c r="C145" s="4365"/>
      <c r="D145" s="4365"/>
      <c r="E145" s="4366"/>
      <c r="F145" s="4366" t="s">
        <v>95</v>
      </c>
      <c r="G145" s="4366"/>
      <c r="H145" s="4366"/>
      <c r="I145" s="4367"/>
      <c r="J145" s="4367"/>
      <c r="K145" s="4368" t="str">
        <f>J144&amp;".1"</f>
        <v>1.8.1.1.1.1</v>
      </c>
      <c r="L145" s="4369"/>
      <c r="M145" s="4370"/>
      <c r="N145" s="4370"/>
      <c r="O145" s="4370"/>
      <c r="P145" s="4371"/>
      <c r="Q145" s="4371"/>
      <c r="R145" s="4373">
        <v>1</v>
      </c>
      <c r="S145" s="4374" t="str">
        <f>$K145</f>
        <v>1.8.1.1.1.1</v>
      </c>
      <c r="T145" s="4380" t="s">
        <v>657</v>
      </c>
      <c r="U145" s="4376"/>
      <c r="V145" s="3969"/>
      <c r="W145" s="3969"/>
      <c r="X145" s="3969"/>
      <c r="Y145" s="3969"/>
      <c r="Z145" s="3969"/>
      <c r="AA145" s="3969"/>
      <c r="AB145" s="3969"/>
      <c r="AC145" s="3970"/>
      <c r="AD145" s="3971" t="s">
        <v>63</v>
      </c>
      <c r="AE145" s="3970"/>
      <c r="AF145" s="3971" t="s">
        <v>63</v>
      </c>
      <c r="AG145" s="3969">
        <v>365.85</v>
      </c>
      <c r="AH145" s="3969"/>
      <c r="AI145" s="3969"/>
      <c r="AJ145" s="3969"/>
      <c r="AK145" s="3969"/>
      <c r="AL145" s="3969"/>
      <c r="AM145" s="3969"/>
      <c r="AN145" s="3970">
        <v>45292</v>
      </c>
      <c r="AO145" s="3971" t="s">
        <v>63</v>
      </c>
      <c r="AP145" s="4274">
        <v>45473</v>
      </c>
      <c r="AQ145" s="3971" t="s">
        <v>63</v>
      </c>
      <c r="AR145" s="3969">
        <v>414.64</v>
      </c>
      <c r="AS145" s="3969"/>
      <c r="AT145" s="3969"/>
      <c r="AU145" s="3969"/>
      <c r="AV145" s="3969"/>
      <c r="AW145" s="3969"/>
      <c r="AX145" s="3969"/>
      <c r="AY145" s="3970">
        <v>45474</v>
      </c>
      <c r="AZ145" s="3971" t="s">
        <v>63</v>
      </c>
      <c r="BA145" s="3970">
        <v>45838</v>
      </c>
      <c r="BB145" s="3971" t="s">
        <v>63</v>
      </c>
      <c r="BC145" s="3969">
        <v>487.02</v>
      </c>
      <c r="BD145" s="3969"/>
      <c r="BE145" s="3969"/>
      <c r="BF145" s="3969"/>
      <c r="BG145" s="3969"/>
      <c r="BH145" s="3969"/>
      <c r="BI145" s="3969"/>
      <c r="BJ145" s="3970">
        <v>45839</v>
      </c>
      <c r="BK145" s="3971" t="s">
        <v>63</v>
      </c>
      <c r="BL145" s="3970">
        <v>46022</v>
      </c>
      <c r="BM145" s="3971" t="s">
        <v>63</v>
      </c>
      <c r="BN145" s="3969">
        <v>464.86</v>
      </c>
      <c r="BO145" s="3969"/>
      <c r="BP145" s="3969"/>
      <c r="BQ145" s="3969"/>
      <c r="BR145" s="3969"/>
      <c r="BS145" s="3969"/>
      <c r="BT145" s="3969"/>
      <c r="BU145" s="3970">
        <v>46023</v>
      </c>
      <c r="BV145" s="3971" t="s">
        <v>63</v>
      </c>
      <c r="BW145" s="3970">
        <v>46203</v>
      </c>
      <c r="BX145" s="3971" t="s">
        <v>63</v>
      </c>
      <c r="BY145" s="3969">
        <v>503.9</v>
      </c>
      <c r="BZ145" s="3969"/>
      <c r="CA145" s="3969"/>
      <c r="CB145" s="3969"/>
      <c r="CC145" s="3969"/>
      <c r="CD145" s="3969"/>
      <c r="CE145" s="3969"/>
      <c r="CF145" s="3970">
        <v>46204</v>
      </c>
      <c r="CG145" s="3971" t="s">
        <v>63</v>
      </c>
      <c r="CH145" s="3970">
        <v>46387</v>
      </c>
      <c r="CI145" s="3971" t="s">
        <v>63</v>
      </c>
      <c r="CJ145" s="3969">
        <v>458.07</v>
      </c>
      <c r="CK145" s="3969"/>
      <c r="CL145" s="3969"/>
      <c r="CM145" s="3969"/>
      <c r="CN145" s="3969"/>
      <c r="CO145" s="3969"/>
      <c r="CP145" s="3969"/>
      <c r="CQ145" s="3970">
        <v>46388</v>
      </c>
      <c r="CR145" s="3971" t="s">
        <v>63</v>
      </c>
      <c r="CS145" s="3970">
        <v>46568</v>
      </c>
      <c r="CT145" s="3971" t="s">
        <v>63</v>
      </c>
      <c r="CU145" s="3969">
        <v>513.36</v>
      </c>
      <c r="CV145" s="3969"/>
      <c r="CW145" s="3969"/>
      <c r="CX145" s="3969"/>
      <c r="CY145" s="3969"/>
      <c r="CZ145" s="3969"/>
      <c r="DA145" s="3969"/>
      <c r="DB145" s="3970">
        <v>46569</v>
      </c>
      <c r="DC145" s="3971" t="s">
        <v>63</v>
      </c>
      <c r="DD145" s="3970">
        <v>46752</v>
      </c>
      <c r="DE145" s="3971" t="s">
        <v>63</v>
      </c>
      <c r="DF145" s="3969">
        <v>480.61</v>
      </c>
      <c r="DG145" s="3969"/>
      <c r="DH145" s="3969"/>
      <c r="DI145" s="3969"/>
      <c r="DJ145" s="3969"/>
      <c r="DK145" s="3969"/>
      <c r="DL145" s="3969"/>
      <c r="DM145" s="3970">
        <v>46753</v>
      </c>
      <c r="DN145" s="3971" t="s">
        <v>63</v>
      </c>
      <c r="DO145" s="3970">
        <v>46934</v>
      </c>
      <c r="DP145" s="3971" t="s">
        <v>63</v>
      </c>
      <c r="DQ145" s="3969">
        <v>523.17</v>
      </c>
      <c r="DR145" s="3969"/>
      <c r="DS145" s="3969"/>
      <c r="DT145" s="3969"/>
      <c r="DU145" s="3969"/>
      <c r="DV145" s="3969"/>
      <c r="DW145" s="3969"/>
      <c r="DX145" s="3970">
        <v>46935</v>
      </c>
      <c r="DY145" s="3971" t="s">
        <v>63</v>
      </c>
      <c r="DZ145" s="3970">
        <v>47118</v>
      </c>
      <c r="EA145" s="3971" t="s">
        <v>63</v>
      </c>
      <c r="EB145" s="4381"/>
      <c r="EC145"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145" s="4247">
        <f>STRCHECKDATE(V146:EB146)</f>
      </c>
      <c r="EE145" s="4378"/>
      <c r="EF145" s="4378" t="str">
        <f>IF(T145="","",T145)</f>
        <v>Без учета НДС</v>
      </c>
      <c r="EG145" s="4378"/>
      <c r="EH145" s="4378"/>
      <c r="EI145" s="3959">
        <v>0</v>
      </c>
    </row>
    <row s="7538" customFormat="1" customHeight="1" ht="14.25">
      <c r="A146" s="4365"/>
      <c r="B146" s="4365"/>
      <c r="C146" s="4365"/>
      <c r="D146" s="4365"/>
      <c r="E146" s="4366"/>
      <c r="F146" s="4366" t="s">
        <v>95</v>
      </c>
      <c r="G146" s="4366"/>
      <c r="H146" s="4366"/>
      <c r="I146" s="4367"/>
      <c r="J146" s="4367"/>
      <c r="K146" s="4368"/>
      <c r="L146" s="4369"/>
      <c r="M146" s="4370"/>
      <c r="N146" s="4370"/>
      <c r="O146" s="4370"/>
      <c r="P146" s="4371"/>
      <c r="Q146" s="4371"/>
      <c r="R146" s="4373"/>
      <c r="S146" s="4384"/>
      <c r="T146" s="4376"/>
      <c r="U146" s="4376"/>
      <c r="V146" s="3972"/>
      <c r="W146" s="3972"/>
      <c r="X146" s="3972"/>
      <c r="Y146" s="3972"/>
      <c r="Z146" s="3972"/>
      <c r="AA146" s="3972"/>
      <c r="AB146" s="3972"/>
      <c r="AC146" s="3973"/>
      <c r="AD146" s="3971"/>
      <c r="AE146" s="3973"/>
      <c r="AF146" s="3971"/>
      <c r="AG146" s="3972"/>
      <c r="AH146" s="3972"/>
      <c r="AI146" s="3972"/>
      <c r="AJ146" s="3972"/>
      <c r="AK146" s="3972"/>
      <c r="AL146" s="3972"/>
      <c r="AM146" s="3972"/>
      <c r="AN146" s="3973"/>
      <c r="AO146" s="3971"/>
      <c r="AP146" s="4275"/>
      <c r="AQ146" s="3971"/>
      <c r="AR146" s="3972"/>
      <c r="AS146" s="3972"/>
      <c r="AT146" s="3972"/>
      <c r="AU146" s="3972"/>
      <c r="AV146" s="3972"/>
      <c r="AW146" s="3972"/>
      <c r="AX146" s="3972"/>
      <c r="AY146" s="3973"/>
      <c r="AZ146" s="3971"/>
      <c r="BA146" s="3973"/>
      <c r="BB146" s="3971"/>
      <c r="BC146" s="3972"/>
      <c r="BD146" s="3972"/>
      <c r="BE146" s="3972"/>
      <c r="BF146" s="3972"/>
      <c r="BG146" s="3972"/>
      <c r="BH146" s="3972"/>
      <c r="BI146" s="3972"/>
      <c r="BJ146" s="3973"/>
      <c r="BK146" s="3971"/>
      <c r="BL146" s="3973"/>
      <c r="BM146" s="3971"/>
      <c r="BN146" s="3972"/>
      <c r="BO146" s="3972"/>
      <c r="BP146" s="3972"/>
      <c r="BQ146" s="3972"/>
      <c r="BR146" s="3972"/>
      <c r="BS146" s="3972"/>
      <c r="BT146" s="3972"/>
      <c r="BU146" s="3973"/>
      <c r="BV146" s="3971"/>
      <c r="BW146" s="3973"/>
      <c r="BX146" s="3971"/>
      <c r="BY146" s="3972"/>
      <c r="BZ146" s="3972"/>
      <c r="CA146" s="3972"/>
      <c r="CB146" s="3972"/>
      <c r="CC146" s="3972"/>
      <c r="CD146" s="3972"/>
      <c r="CE146" s="3972"/>
      <c r="CF146" s="3973"/>
      <c r="CG146" s="3971"/>
      <c r="CH146" s="3973"/>
      <c r="CI146" s="3971"/>
      <c r="CJ146" s="3972"/>
      <c r="CK146" s="3972"/>
      <c r="CL146" s="3972"/>
      <c r="CM146" s="3972"/>
      <c r="CN146" s="3972"/>
      <c r="CO146" s="3972"/>
      <c r="CP146" s="3972"/>
      <c r="CQ146" s="3973"/>
      <c r="CR146" s="3971"/>
      <c r="CS146" s="3973"/>
      <c r="CT146" s="3971"/>
      <c r="CU146" s="3972"/>
      <c r="CV146" s="3972"/>
      <c r="CW146" s="3972"/>
      <c r="CX146" s="3972"/>
      <c r="CY146" s="3972"/>
      <c r="CZ146" s="3972"/>
      <c r="DA146" s="3972"/>
      <c r="DB146" s="3973"/>
      <c r="DC146" s="3971"/>
      <c r="DD146" s="3973"/>
      <c r="DE146" s="3971"/>
      <c r="DF146" s="3972"/>
      <c r="DG146" s="3972"/>
      <c r="DH146" s="3972"/>
      <c r="DI146" s="3972"/>
      <c r="DJ146" s="3972"/>
      <c r="DK146" s="3972"/>
      <c r="DL146" s="3972"/>
      <c r="DM146" s="3973"/>
      <c r="DN146" s="3971"/>
      <c r="DO146" s="3973"/>
      <c r="DP146" s="3971"/>
      <c r="DQ146" s="3972"/>
      <c r="DR146" s="3972"/>
      <c r="DS146" s="3972"/>
      <c r="DT146" s="3972"/>
      <c r="DU146" s="3972"/>
      <c r="DV146" s="3972"/>
      <c r="DW146" s="3972"/>
      <c r="DX146" s="3973"/>
      <c r="DY146" s="3971"/>
      <c r="DZ146" s="3973"/>
      <c r="EA146" s="3971"/>
      <c r="EB146" s="4385"/>
      <c r="EC146" s="4382"/>
      <c r="ED146" s="4247"/>
      <c r="EE146" s="4378"/>
      <c r="EF146" s="4378" t="str">
        <f>IF(T146="","",T146)</f>
        <v/>
      </c>
      <c r="EG146" s="4378"/>
      <c r="EH146" s="4378"/>
      <c r="EI146" s="3959">
        <v>0</v>
      </c>
    </row>
    <row s="7539" customFormat="1" customHeight="1" ht="21">
      <c r="A147" s="4365"/>
      <c r="B147" s="4365"/>
      <c r="C147" s="4365"/>
      <c r="D147" s="4365"/>
      <c r="E147" s="4366"/>
      <c r="F147" s="4366" t="s">
        <v>95</v>
      </c>
      <c r="G147" s="4366"/>
      <c r="H147" s="4366"/>
      <c r="I147" s="4367"/>
      <c r="J147" s="4368"/>
      <c r="K147" s="4365"/>
      <c r="L147" s="4369"/>
      <c r="M147" s="4370"/>
      <c r="N147" s="4370"/>
      <c r="O147" s="4370"/>
      <c r="P147" s="4371"/>
      <c r="Q147" s="4371"/>
      <c r="R147" s="4387"/>
      <c r="S147" s="7540"/>
      <c r="T147" s="7541" t="s">
        <v>599</v>
      </c>
      <c r="U147" s="7542"/>
      <c r="V147" s="7543"/>
      <c r="W147" s="7544"/>
      <c r="X147" s="7545"/>
      <c r="Y147" s="7546"/>
      <c r="Z147" s="7547"/>
      <c r="AA147" s="7548"/>
      <c r="AB147" s="7549"/>
      <c r="AC147" s="7550"/>
      <c r="AD147" s="7551"/>
      <c r="AE147" s="7552"/>
      <c r="AF147" s="7553"/>
      <c r="AG147" s="7554"/>
      <c r="AH147" s="7555"/>
      <c r="AI147" s="7556"/>
      <c r="AJ147" s="7557"/>
      <c r="AK147" s="7558"/>
      <c r="AL147" s="7559"/>
      <c r="AM147" s="7560"/>
      <c r="AN147" s="7561"/>
      <c r="AO147" s="7562"/>
      <c r="AP147" s="7563"/>
      <c r="AQ147" s="7564"/>
      <c r="AR147" s="7565"/>
      <c r="AS147" s="7566"/>
      <c r="AT147" s="7567"/>
      <c r="AU147" s="7568"/>
      <c r="AV147" s="7569"/>
      <c r="AW147" s="7570"/>
      <c r="AX147" s="7571"/>
      <c r="AY147" s="7572"/>
      <c r="AZ147" s="7573"/>
      <c r="BA147" s="7574"/>
      <c r="BB147" s="7575"/>
      <c r="BC147" s="7576"/>
      <c r="BD147" s="7577"/>
      <c r="BE147" s="7578"/>
      <c r="BF147" s="7579"/>
      <c r="BG147" s="7580"/>
      <c r="BH147" s="7581"/>
      <c r="BI147" s="7582"/>
      <c r="BJ147" s="7583"/>
      <c r="BK147" s="7584"/>
      <c r="BL147" s="7585"/>
      <c r="BM147" s="7586"/>
      <c r="BN147" s="7587"/>
      <c r="BO147" s="7588"/>
      <c r="BP147" s="7589"/>
      <c r="BQ147" s="7590"/>
      <c r="BR147" s="7591"/>
      <c r="BS147" s="7592"/>
      <c r="BT147" s="7593"/>
      <c r="BU147" s="7594"/>
      <c r="BV147" s="7595"/>
      <c r="BW147" s="7596"/>
      <c r="BX147" s="7597"/>
      <c r="BY147" s="7598"/>
      <c r="BZ147" s="7599"/>
      <c r="CA147" s="7600"/>
      <c r="CB147" s="7601"/>
      <c r="CC147" s="7602"/>
      <c r="CD147" s="7603"/>
      <c r="CE147" s="7604"/>
      <c r="CF147" s="7605"/>
      <c r="CG147" s="7606"/>
      <c r="CH147" s="7607"/>
      <c r="CI147" s="7608"/>
      <c r="CJ147" s="7609"/>
      <c r="CK147" s="7610"/>
      <c r="CL147" s="7611"/>
      <c r="CM147" s="7612"/>
      <c r="CN147" s="7613"/>
      <c r="CO147" s="7614"/>
      <c r="CP147" s="7615"/>
      <c r="CQ147" s="7616"/>
      <c r="CR147" s="7617"/>
      <c r="CS147" s="7618"/>
      <c r="CT147" s="7619"/>
      <c r="CU147" s="7620"/>
      <c r="CV147" s="7621"/>
      <c r="CW147" s="7622"/>
      <c r="CX147" s="7623"/>
      <c r="CY147" s="7624"/>
      <c r="CZ147" s="7625"/>
      <c r="DA147" s="7626"/>
      <c r="DB147" s="7627"/>
      <c r="DC147" s="7628"/>
      <c r="DD147" s="7629"/>
      <c r="DE147" s="7630"/>
      <c r="DF147" s="7631"/>
      <c r="DG147" s="7632"/>
      <c r="DH147" s="7633"/>
      <c r="DI147" s="7634"/>
      <c r="DJ147" s="7635"/>
      <c r="DK147" s="7636"/>
      <c r="DL147" s="7637"/>
      <c r="DM147" s="7638"/>
      <c r="DN147" s="7639"/>
      <c r="DO147" s="7640"/>
      <c r="DP147" s="7641"/>
      <c r="DQ147" s="7642"/>
      <c r="DR147" s="7643"/>
      <c r="DS147" s="7644"/>
      <c r="DT147" s="7645"/>
      <c r="DU147" s="7646"/>
      <c r="DV147" s="7647"/>
      <c r="DW147" s="7648"/>
      <c r="DX147" s="7649"/>
      <c r="DY147" s="7650"/>
      <c r="DZ147" s="7651"/>
      <c r="EA147" s="7652"/>
      <c r="EB147" s="7653"/>
      <c r="EC147" s="4502" t="s">
        <v>600</v>
      </c>
      <c r="ED147" s="4247"/>
      <c r="EE147" s="4378"/>
      <c r="EF147" s="4378" t="str">
        <f>IF(T147="","",T147)</f>
        <v>Добавить значение признака дифференциации</v>
      </c>
      <c r="EG147" s="4378"/>
      <c r="EH147" s="4378"/>
      <c r="EI147" s="3959">
        <v>0</v>
      </c>
    </row>
    <row s="7654" customFormat="1" customHeight="1" ht="23.25">
      <c r="A148" s="4365"/>
      <c r="B148" s="4365"/>
      <c r="C148" s="4365"/>
      <c r="D148" s="4365"/>
      <c r="E148" s="4366"/>
      <c r="F148" s="4366"/>
      <c r="G148" s="4366"/>
      <c r="H148" s="4366"/>
      <c r="I148" s="4367"/>
      <c r="J148" s="4368" t="str">
        <f>I143&amp;".2"</f>
        <v>1.8.1.1.2</v>
      </c>
      <c r="K148" s="4365"/>
      <c r="L148" s="4369" t="s">
        <v>522</v>
      </c>
      <c r="M148" s="4370"/>
      <c r="N148" s="4370"/>
      <c r="O148" s="4370"/>
      <c r="P148" s="4371"/>
      <c r="Q148" s="4372" t="s">
        <v>106</v>
      </c>
      <c r="R148" s="4373"/>
      <c r="S148" s="4374" t="str">
        <f>$J148</f>
        <v>1.8.1.1.2</v>
      </c>
      <c r="T148" s="4375" t="s">
        <v>523</v>
      </c>
      <c r="U148" s="4376"/>
      <c r="V148" s="3966"/>
      <c r="W148" s="3967"/>
      <c r="X148" s="3967"/>
      <c r="Y148" s="3967"/>
      <c r="Z148" s="3967"/>
      <c r="AA148" s="3967"/>
      <c r="AB148" s="3967"/>
      <c r="AC148" s="3967"/>
      <c r="AD148" s="3967"/>
      <c r="AE148" s="3967"/>
      <c r="AF148" s="3968"/>
      <c r="AG148" s="3966" t="s">
        <v>658</v>
      </c>
      <c r="AH148" s="3967"/>
      <c r="AI148" s="3967"/>
      <c r="AJ148" s="3967"/>
      <c r="AK148" s="3967"/>
      <c r="AL148" s="3967"/>
      <c r="AM148" s="3967"/>
      <c r="AN148" s="3967"/>
      <c r="AO148" s="3967"/>
      <c r="AP148" s="3967"/>
      <c r="AQ148" s="3967"/>
      <c r="AR148" s="3966"/>
      <c r="AS148" s="3967"/>
      <c r="AT148" s="3967"/>
      <c r="AU148" s="3967"/>
      <c r="AV148" s="3967"/>
      <c r="AW148" s="3967"/>
      <c r="AX148" s="3967"/>
      <c r="AY148" s="3967"/>
      <c r="AZ148" s="3967"/>
      <c r="BA148" s="3967"/>
      <c r="BB148" s="3968"/>
      <c r="BC148" s="3966"/>
      <c r="BD148" s="3967"/>
      <c r="BE148" s="3967"/>
      <c r="BF148" s="3967"/>
      <c r="BG148" s="3967"/>
      <c r="BH148" s="3967"/>
      <c r="BI148" s="3967"/>
      <c r="BJ148" s="3967"/>
      <c r="BK148" s="3967"/>
      <c r="BL148" s="3967"/>
      <c r="BM148" s="3968"/>
      <c r="BN148" s="3966"/>
      <c r="BO148" s="3967"/>
      <c r="BP148" s="3967"/>
      <c r="BQ148" s="3967"/>
      <c r="BR148" s="3967"/>
      <c r="BS148" s="3967"/>
      <c r="BT148" s="3967"/>
      <c r="BU148" s="3967"/>
      <c r="BV148" s="3967"/>
      <c r="BW148" s="3967"/>
      <c r="BX148" s="3968"/>
      <c r="BY148" s="3966"/>
      <c r="BZ148" s="3967"/>
      <c r="CA148" s="3967"/>
      <c r="CB148" s="3967"/>
      <c r="CC148" s="3967"/>
      <c r="CD148" s="3967"/>
      <c r="CE148" s="3967"/>
      <c r="CF148" s="3967"/>
      <c r="CG148" s="3967"/>
      <c r="CH148" s="3967"/>
      <c r="CI148" s="3968"/>
      <c r="CJ148" s="3966"/>
      <c r="CK148" s="3967"/>
      <c r="CL148" s="3967"/>
      <c r="CM148" s="3967"/>
      <c r="CN148" s="3967"/>
      <c r="CO148" s="3967"/>
      <c r="CP148" s="3967"/>
      <c r="CQ148" s="3967"/>
      <c r="CR148" s="3967"/>
      <c r="CS148" s="3967"/>
      <c r="CT148" s="3968"/>
      <c r="CU148" s="3966"/>
      <c r="CV148" s="3967"/>
      <c r="CW148" s="3967"/>
      <c r="CX148" s="3967"/>
      <c r="CY148" s="3967"/>
      <c r="CZ148" s="3967"/>
      <c r="DA148" s="3967"/>
      <c r="DB148" s="3967"/>
      <c r="DC148" s="3967"/>
      <c r="DD148" s="3967"/>
      <c r="DE148" s="3968"/>
      <c r="DF148" s="3966"/>
      <c r="DG148" s="3967"/>
      <c r="DH148" s="3967"/>
      <c r="DI148" s="3967"/>
      <c r="DJ148" s="3967"/>
      <c r="DK148" s="3967"/>
      <c r="DL148" s="3967"/>
      <c r="DM148" s="3967"/>
      <c r="DN148" s="3967"/>
      <c r="DO148" s="3967"/>
      <c r="DP148" s="3968"/>
      <c r="DQ148" s="3966"/>
      <c r="DR148" s="3967"/>
      <c r="DS148" s="3967"/>
      <c r="DT148" s="3967"/>
      <c r="DU148" s="3967"/>
      <c r="DV148" s="3967"/>
      <c r="DW148" s="3967"/>
      <c r="DX148" s="3967"/>
      <c r="DY148" s="3967"/>
      <c r="DZ148" s="3967"/>
      <c r="EA148" s="3968"/>
      <c r="EB148" s="3968"/>
      <c r="EC148" s="4377" t="s">
        <v>598</v>
      </c>
      <c r="ED148" s="4247"/>
      <c r="EE148" s="4378"/>
      <c r="EF148" s="4378" t="str">
        <f>IF(T148="","",T148)</f>
        <v>Группа потребителей</v>
      </c>
      <c r="EG148" s="4378"/>
      <c r="EH148" s="4378"/>
      <c r="EI148" s="3959">
        <v>0</v>
      </c>
    </row>
    <row s="7655" customFormat="1" customHeight="1" ht="23.25">
      <c r="A149" s="4365"/>
      <c r="B149" s="4365"/>
      <c r="C149" s="4365"/>
      <c r="D149" s="4365"/>
      <c r="E149" s="4366"/>
      <c r="F149" s="4366"/>
      <c r="G149" s="4366"/>
      <c r="H149" s="4366"/>
      <c r="I149" s="4367"/>
      <c r="J149" s="4367" t="str">
        <f>I143&amp;".1"</f>
        <v>1.8.1.1.1</v>
      </c>
      <c r="K149" s="4368" t="str">
        <f>J148&amp;".1"</f>
        <v>1.8.1.1.2.1</v>
      </c>
      <c r="L149" s="4369"/>
      <c r="M149" s="4370"/>
      <c r="N149" s="4370"/>
      <c r="O149" s="4370"/>
      <c r="P149" s="4371"/>
      <c r="Q149" s="4371"/>
      <c r="R149" s="4373">
        <v>1</v>
      </c>
      <c r="S149" s="4374" t="str">
        <f>$K149</f>
        <v>1.8.1.1.2.1</v>
      </c>
      <c r="T149" s="4380" t="s">
        <v>659</v>
      </c>
      <c r="U149" s="4376"/>
      <c r="V149" s="3969"/>
      <c r="W149" s="3969"/>
      <c r="X149" s="3969"/>
      <c r="Y149" s="3969"/>
      <c r="Z149" s="3969"/>
      <c r="AA149" s="3969"/>
      <c r="AB149" s="3969"/>
      <c r="AC149" s="3970"/>
      <c r="AD149" s="3971" t="s">
        <v>63</v>
      </c>
      <c r="AE149" s="3970"/>
      <c r="AF149" s="3971" t="s">
        <v>63</v>
      </c>
      <c r="AG149" s="3969">
        <v>226.44</v>
      </c>
      <c r="AH149" s="3969"/>
      <c r="AI149" s="3969"/>
      <c r="AJ149" s="3969"/>
      <c r="AK149" s="3969"/>
      <c r="AL149" s="3969"/>
      <c r="AM149" s="3969"/>
      <c r="AN149" s="3970">
        <v>45292</v>
      </c>
      <c r="AO149" s="3971" t="s">
        <v>63</v>
      </c>
      <c r="AP149" s="4274">
        <v>45473</v>
      </c>
      <c r="AQ149" s="3971" t="s">
        <v>63</v>
      </c>
      <c r="AR149" s="3969">
        <v>241.26</v>
      </c>
      <c r="AS149" s="3969"/>
      <c r="AT149" s="3969"/>
      <c r="AU149" s="3969"/>
      <c r="AV149" s="3969"/>
      <c r="AW149" s="3969"/>
      <c r="AX149" s="3969"/>
      <c r="AY149" s="3970">
        <v>45474</v>
      </c>
      <c r="AZ149" s="3971" t="s">
        <v>63</v>
      </c>
      <c r="BA149" s="3970">
        <v>45838</v>
      </c>
      <c r="BB149" s="3971" t="s">
        <v>63</v>
      </c>
      <c r="BC149" s="3969">
        <v>252.31</v>
      </c>
      <c r="BD149" s="3969"/>
      <c r="BE149" s="3969"/>
      <c r="BF149" s="3969"/>
      <c r="BG149" s="3969"/>
      <c r="BH149" s="3969"/>
      <c r="BI149" s="3969"/>
      <c r="BJ149" s="3970">
        <v>45839</v>
      </c>
      <c r="BK149" s="3971" t="s">
        <v>63</v>
      </c>
      <c r="BL149" s="3970">
        <v>46022</v>
      </c>
      <c r="BM149" s="3971" t="s">
        <v>63</v>
      </c>
      <c r="BN149" s="3969">
        <v>252.31</v>
      </c>
      <c r="BO149" s="3969"/>
      <c r="BP149" s="3969"/>
      <c r="BQ149" s="3969"/>
      <c r="BR149" s="3969"/>
      <c r="BS149" s="3969"/>
      <c r="BT149" s="3969"/>
      <c r="BU149" s="3970">
        <v>46023</v>
      </c>
      <c r="BV149" s="3971" t="s">
        <v>63</v>
      </c>
      <c r="BW149" s="3970">
        <v>46203</v>
      </c>
      <c r="BX149" s="3971" t="s">
        <v>63</v>
      </c>
      <c r="BY149" s="3969">
        <v>262.43</v>
      </c>
      <c r="BZ149" s="3969"/>
      <c r="CA149" s="3969"/>
      <c r="CB149" s="3969"/>
      <c r="CC149" s="3969"/>
      <c r="CD149" s="3969"/>
      <c r="CE149" s="3969"/>
      <c r="CF149" s="3970">
        <v>46204</v>
      </c>
      <c r="CG149" s="3971" t="s">
        <v>63</v>
      </c>
      <c r="CH149" s="3970">
        <v>46387</v>
      </c>
      <c r="CI149" s="3971" t="s">
        <v>63</v>
      </c>
      <c r="CJ149" s="3969">
        <v>262.43</v>
      </c>
      <c r="CK149" s="3969"/>
      <c r="CL149" s="3969"/>
      <c r="CM149" s="3969"/>
      <c r="CN149" s="3969"/>
      <c r="CO149" s="3969"/>
      <c r="CP149" s="3969"/>
      <c r="CQ149" s="3970">
        <v>46388</v>
      </c>
      <c r="CR149" s="3971" t="s">
        <v>63</v>
      </c>
      <c r="CS149" s="3970">
        <v>46568</v>
      </c>
      <c r="CT149" s="3971" t="s">
        <v>63</v>
      </c>
      <c r="CU149" s="3969">
        <v>270.51</v>
      </c>
      <c r="CV149" s="3969"/>
      <c r="CW149" s="3969"/>
      <c r="CX149" s="3969"/>
      <c r="CY149" s="3969"/>
      <c r="CZ149" s="3969"/>
      <c r="DA149" s="3969"/>
      <c r="DB149" s="3970">
        <v>46569</v>
      </c>
      <c r="DC149" s="3971" t="s">
        <v>63</v>
      </c>
      <c r="DD149" s="3970">
        <v>46752</v>
      </c>
      <c r="DE149" s="3971" t="s">
        <v>63</v>
      </c>
      <c r="DF149" s="3969">
        <v>270.51</v>
      </c>
      <c r="DG149" s="3969"/>
      <c r="DH149" s="3969"/>
      <c r="DI149" s="3969"/>
      <c r="DJ149" s="3969"/>
      <c r="DK149" s="3969"/>
      <c r="DL149" s="3969"/>
      <c r="DM149" s="3970">
        <v>46753</v>
      </c>
      <c r="DN149" s="3971" t="s">
        <v>63</v>
      </c>
      <c r="DO149" s="3970">
        <v>46934</v>
      </c>
      <c r="DP149" s="3971" t="s">
        <v>63</v>
      </c>
      <c r="DQ149" s="3969">
        <v>283.44</v>
      </c>
      <c r="DR149" s="3969"/>
      <c r="DS149" s="3969"/>
      <c r="DT149" s="3969"/>
      <c r="DU149" s="3969"/>
      <c r="DV149" s="3969"/>
      <c r="DW149" s="3969"/>
      <c r="DX149" s="3970">
        <v>46935</v>
      </c>
      <c r="DY149" s="3971" t="s">
        <v>63</v>
      </c>
      <c r="DZ149" s="3970">
        <v>47118</v>
      </c>
      <c r="EA149" s="3971" t="s">
        <v>63</v>
      </c>
      <c r="EB149" s="4381"/>
      <c r="EC149"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149" s="4247">
        <f>STRCHECKDATE(V150:EB150)</f>
      </c>
      <c r="EE149" s="4378"/>
      <c r="EF149" s="4378" t="str">
        <f>IF(T149="","",T149)</f>
        <v>С учетом НДС</v>
      </c>
      <c r="EG149" s="4378"/>
      <c r="EH149" s="4378"/>
      <c r="EI149" s="3959">
        <v>0</v>
      </c>
    </row>
    <row s="7656" customFormat="1" customHeight="1" ht="14.25">
      <c r="A150" s="4365"/>
      <c r="B150" s="4365"/>
      <c r="C150" s="4365"/>
      <c r="D150" s="4365"/>
      <c r="E150" s="4366"/>
      <c r="F150" s="4366"/>
      <c r="G150" s="4366"/>
      <c r="H150" s="4366"/>
      <c r="I150" s="4367"/>
      <c r="J150" s="4367" t="str">
        <f>I143&amp;".1"</f>
        <v>1.8.1.1.1</v>
      </c>
      <c r="K150" s="4368"/>
      <c r="L150" s="4369"/>
      <c r="M150" s="4370"/>
      <c r="N150" s="4370"/>
      <c r="O150" s="4370"/>
      <c r="P150" s="4371"/>
      <c r="Q150" s="4371"/>
      <c r="R150" s="4373"/>
      <c r="S150" s="4384"/>
      <c r="T150" s="4376"/>
      <c r="U150" s="4376"/>
      <c r="V150" s="3972"/>
      <c r="W150" s="3972"/>
      <c r="X150" s="3972"/>
      <c r="Y150" s="3972"/>
      <c r="Z150" s="3972"/>
      <c r="AA150" s="3972"/>
      <c r="AB150" s="3972"/>
      <c r="AC150" s="3973"/>
      <c r="AD150" s="3971"/>
      <c r="AE150" s="3973"/>
      <c r="AF150" s="3971"/>
      <c r="AG150" s="3972"/>
      <c r="AH150" s="3972"/>
      <c r="AI150" s="3972"/>
      <c r="AJ150" s="3972"/>
      <c r="AK150" s="3972"/>
      <c r="AL150" s="3972"/>
      <c r="AM150" s="3972"/>
      <c r="AN150" s="3973"/>
      <c r="AO150" s="3971"/>
      <c r="AP150" s="4275"/>
      <c r="AQ150" s="3971"/>
      <c r="AR150" s="3972"/>
      <c r="AS150" s="3972"/>
      <c r="AT150" s="3972"/>
      <c r="AU150" s="3972"/>
      <c r="AV150" s="3972"/>
      <c r="AW150" s="3972"/>
      <c r="AX150" s="3972"/>
      <c r="AY150" s="3973"/>
      <c r="AZ150" s="3971"/>
      <c r="BA150" s="3973"/>
      <c r="BB150" s="3971"/>
      <c r="BC150" s="3972"/>
      <c r="BD150" s="3972"/>
      <c r="BE150" s="3972"/>
      <c r="BF150" s="3972"/>
      <c r="BG150" s="3972"/>
      <c r="BH150" s="3972"/>
      <c r="BI150" s="3972"/>
      <c r="BJ150" s="3973"/>
      <c r="BK150" s="3971"/>
      <c r="BL150" s="3973"/>
      <c r="BM150" s="3971"/>
      <c r="BN150" s="3972"/>
      <c r="BO150" s="3972"/>
      <c r="BP150" s="3972"/>
      <c r="BQ150" s="3972"/>
      <c r="BR150" s="3972"/>
      <c r="BS150" s="3972"/>
      <c r="BT150" s="3972"/>
      <c r="BU150" s="3973"/>
      <c r="BV150" s="3971"/>
      <c r="BW150" s="3973"/>
      <c r="BX150" s="3971"/>
      <c r="BY150" s="3972"/>
      <c r="BZ150" s="3972"/>
      <c r="CA150" s="3972"/>
      <c r="CB150" s="3972"/>
      <c r="CC150" s="3972"/>
      <c r="CD150" s="3972"/>
      <c r="CE150" s="3972"/>
      <c r="CF150" s="3973"/>
      <c r="CG150" s="3971"/>
      <c r="CH150" s="3973"/>
      <c r="CI150" s="3971"/>
      <c r="CJ150" s="3972"/>
      <c r="CK150" s="3972"/>
      <c r="CL150" s="3972"/>
      <c r="CM150" s="3972"/>
      <c r="CN150" s="3972"/>
      <c r="CO150" s="3972"/>
      <c r="CP150" s="3972"/>
      <c r="CQ150" s="3973"/>
      <c r="CR150" s="3971"/>
      <c r="CS150" s="3973"/>
      <c r="CT150" s="3971"/>
      <c r="CU150" s="3972"/>
      <c r="CV150" s="3972"/>
      <c r="CW150" s="3972"/>
      <c r="CX150" s="3972"/>
      <c r="CY150" s="3972"/>
      <c r="CZ150" s="3972"/>
      <c r="DA150" s="3972"/>
      <c r="DB150" s="3973"/>
      <c r="DC150" s="3971"/>
      <c r="DD150" s="3973"/>
      <c r="DE150" s="3971"/>
      <c r="DF150" s="3972"/>
      <c r="DG150" s="3972"/>
      <c r="DH150" s="3972"/>
      <c r="DI150" s="3972"/>
      <c r="DJ150" s="3972"/>
      <c r="DK150" s="3972"/>
      <c r="DL150" s="3972"/>
      <c r="DM150" s="3973"/>
      <c r="DN150" s="3971"/>
      <c r="DO150" s="3973"/>
      <c r="DP150" s="3971"/>
      <c r="DQ150" s="3972"/>
      <c r="DR150" s="3972"/>
      <c r="DS150" s="3972"/>
      <c r="DT150" s="3972"/>
      <c r="DU150" s="3972"/>
      <c r="DV150" s="3972"/>
      <c r="DW150" s="3972"/>
      <c r="DX150" s="3973"/>
      <c r="DY150" s="3971"/>
      <c r="DZ150" s="3973"/>
      <c r="EA150" s="3971"/>
      <c r="EB150" s="4385"/>
      <c r="EC150" s="4382"/>
      <c r="ED150" s="4247"/>
      <c r="EE150" s="4378"/>
      <c r="EF150" s="4378" t="str">
        <f>IF(T150="","",T150)</f>
        <v/>
      </c>
      <c r="EG150" s="4378"/>
      <c r="EH150" s="4378"/>
      <c r="EI150" s="3959">
        <v>0</v>
      </c>
    </row>
    <row s="7657" customFormat="1" customHeight="1" ht="21">
      <c r="A151" s="4365"/>
      <c r="B151" s="4365"/>
      <c r="C151" s="4365"/>
      <c r="D151" s="4365"/>
      <c r="E151" s="4366"/>
      <c r="F151" s="4366"/>
      <c r="G151" s="4366"/>
      <c r="H151" s="4366"/>
      <c r="I151" s="4367"/>
      <c r="J151" s="4368" t="str">
        <f>I143&amp;".1"</f>
        <v>1.8.1.1.1</v>
      </c>
      <c r="K151" s="4365"/>
      <c r="L151" s="4369"/>
      <c r="M151" s="4370"/>
      <c r="N151" s="4370"/>
      <c r="O151" s="4370"/>
      <c r="P151" s="4371"/>
      <c r="Q151" s="4371"/>
      <c r="R151" s="4387"/>
      <c r="S151" s="7658"/>
      <c r="T151" s="7659" t="s">
        <v>599</v>
      </c>
      <c r="U151" s="7660"/>
      <c r="V151" s="7661"/>
      <c r="W151" s="7662"/>
      <c r="X151" s="7663"/>
      <c r="Y151" s="7664"/>
      <c r="Z151" s="7665"/>
      <c r="AA151" s="7666"/>
      <c r="AB151" s="7667"/>
      <c r="AC151" s="7668"/>
      <c r="AD151" s="7669"/>
      <c r="AE151" s="7670"/>
      <c r="AF151" s="7671"/>
      <c r="AG151" s="7672"/>
      <c r="AH151" s="7673"/>
      <c r="AI151" s="7674"/>
      <c r="AJ151" s="7675"/>
      <c r="AK151" s="7676"/>
      <c r="AL151" s="7677"/>
      <c r="AM151" s="7678"/>
      <c r="AN151" s="7679"/>
      <c r="AO151" s="7680"/>
      <c r="AP151" s="7681"/>
      <c r="AQ151" s="7682"/>
      <c r="AR151" s="7683"/>
      <c r="AS151" s="7684"/>
      <c r="AT151" s="7685"/>
      <c r="AU151" s="7686"/>
      <c r="AV151" s="7687"/>
      <c r="AW151" s="7688"/>
      <c r="AX151" s="7689"/>
      <c r="AY151" s="7690"/>
      <c r="AZ151" s="7691"/>
      <c r="BA151" s="7692"/>
      <c r="BB151" s="7693"/>
      <c r="BC151" s="7694"/>
      <c r="BD151" s="7695"/>
      <c r="BE151" s="7696"/>
      <c r="BF151" s="7697"/>
      <c r="BG151" s="7698"/>
      <c r="BH151" s="7699"/>
      <c r="BI151" s="7700"/>
      <c r="BJ151" s="7701"/>
      <c r="BK151" s="7702"/>
      <c r="BL151" s="7703"/>
      <c r="BM151" s="7704"/>
      <c r="BN151" s="7705"/>
      <c r="BO151" s="7706"/>
      <c r="BP151" s="7707"/>
      <c r="BQ151" s="7708"/>
      <c r="BR151" s="7709"/>
      <c r="BS151" s="7710"/>
      <c r="BT151" s="7711"/>
      <c r="BU151" s="7712"/>
      <c r="BV151" s="7713"/>
      <c r="BW151" s="7714"/>
      <c r="BX151" s="7715"/>
      <c r="BY151" s="7716"/>
      <c r="BZ151" s="7717"/>
      <c r="CA151" s="7718"/>
      <c r="CB151" s="7719"/>
      <c r="CC151" s="7720"/>
      <c r="CD151" s="7721"/>
      <c r="CE151" s="7722"/>
      <c r="CF151" s="7723"/>
      <c r="CG151" s="7724"/>
      <c r="CH151" s="7725"/>
      <c r="CI151" s="7726"/>
      <c r="CJ151" s="7727"/>
      <c r="CK151" s="7728"/>
      <c r="CL151" s="7729"/>
      <c r="CM151" s="7730"/>
      <c r="CN151" s="7731"/>
      <c r="CO151" s="7732"/>
      <c r="CP151" s="7733"/>
      <c r="CQ151" s="7734"/>
      <c r="CR151" s="7735"/>
      <c r="CS151" s="7736"/>
      <c r="CT151" s="7737"/>
      <c r="CU151" s="7738"/>
      <c r="CV151" s="7739"/>
      <c r="CW151" s="7740"/>
      <c r="CX151" s="7741"/>
      <c r="CY151" s="7742"/>
      <c r="CZ151" s="7743"/>
      <c r="DA151" s="7744"/>
      <c r="DB151" s="7745"/>
      <c r="DC151" s="7746"/>
      <c r="DD151" s="7747"/>
      <c r="DE151" s="7748"/>
      <c r="DF151" s="7749"/>
      <c r="DG151" s="7750"/>
      <c r="DH151" s="7751"/>
      <c r="DI151" s="7752"/>
      <c r="DJ151" s="7753"/>
      <c r="DK151" s="7754"/>
      <c r="DL151" s="7755"/>
      <c r="DM151" s="7756"/>
      <c r="DN151" s="7757"/>
      <c r="DO151" s="7758"/>
      <c r="DP151" s="7759"/>
      <c r="DQ151" s="7760"/>
      <c r="DR151" s="7761"/>
      <c r="DS151" s="7762"/>
      <c r="DT151" s="7763"/>
      <c r="DU151" s="7764"/>
      <c r="DV151" s="7765"/>
      <c r="DW151" s="7766"/>
      <c r="DX151" s="7767"/>
      <c r="DY151" s="7768"/>
      <c r="DZ151" s="7769"/>
      <c r="EA151" s="7770"/>
      <c r="EB151" s="7771"/>
      <c r="EC151" s="4502" t="s">
        <v>600</v>
      </c>
      <c r="ED151" s="4247"/>
      <c r="EE151" s="4378"/>
      <c r="EF151" s="4378" t="str">
        <f>IF(T151="","",T151)</f>
        <v>Добавить значение признака дифференциации</v>
      </c>
      <c r="EG151" s="4378"/>
      <c r="EH151" s="4378"/>
      <c r="EI151" s="3959">
        <v>0</v>
      </c>
    </row>
    <row s="7772" customFormat="1" customHeight="1" ht="21">
      <c r="A152" s="4365"/>
      <c r="B152" s="4365"/>
      <c r="C152" s="4365"/>
      <c r="D152" s="4365"/>
      <c r="E152" s="4366"/>
      <c r="F152" s="4366" t="s">
        <v>95</v>
      </c>
      <c r="G152" s="4366"/>
      <c r="H152" s="4366"/>
      <c r="I152" s="4368"/>
      <c r="J152" s="4365"/>
      <c r="K152" s="4365"/>
      <c r="L152" s="4369"/>
      <c r="M152" s="4370"/>
      <c r="N152" s="4370"/>
      <c r="O152" s="4370"/>
      <c r="P152" s="4371"/>
      <c r="Q152" s="4371"/>
      <c r="R152" s="4387"/>
      <c r="S152" s="7773"/>
      <c r="T152" s="7774" t="s">
        <v>528</v>
      </c>
      <c r="U152" s="7775"/>
      <c r="V152" s="7776"/>
      <c r="W152" s="7777"/>
      <c r="X152" s="7778"/>
      <c r="Y152" s="7779"/>
      <c r="Z152" s="7780"/>
      <c r="AA152" s="7781"/>
      <c r="AB152" s="7782"/>
      <c r="AC152" s="7783"/>
      <c r="AD152" s="7784"/>
      <c r="AE152" s="7785"/>
      <c r="AF152" s="7786"/>
      <c r="AG152" s="7787"/>
      <c r="AH152" s="7788"/>
      <c r="AI152" s="7789"/>
      <c r="AJ152" s="7790"/>
      <c r="AK152" s="7791"/>
      <c r="AL152" s="7792"/>
      <c r="AM152" s="7793"/>
      <c r="AN152" s="7794"/>
      <c r="AO152" s="7795"/>
      <c r="AP152" s="7796"/>
      <c r="AQ152" s="7797"/>
      <c r="AR152" s="7798"/>
      <c r="AS152" s="7799"/>
      <c r="AT152" s="7800"/>
      <c r="AU152" s="7801"/>
      <c r="AV152" s="7802"/>
      <c r="AW152" s="7803"/>
      <c r="AX152" s="7804"/>
      <c r="AY152" s="7805"/>
      <c r="AZ152" s="7806"/>
      <c r="BA152" s="7807"/>
      <c r="BB152" s="7808"/>
      <c r="BC152" s="7809"/>
      <c r="BD152" s="7810"/>
      <c r="BE152" s="7811"/>
      <c r="BF152" s="7812"/>
      <c r="BG152" s="7813"/>
      <c r="BH152" s="7814"/>
      <c r="BI152" s="7815"/>
      <c r="BJ152" s="7816"/>
      <c r="BK152" s="7817"/>
      <c r="BL152" s="7818"/>
      <c r="BM152" s="7819"/>
      <c r="BN152" s="7820"/>
      <c r="BO152" s="7821"/>
      <c r="BP152" s="7822"/>
      <c r="BQ152" s="7823"/>
      <c r="BR152" s="7824"/>
      <c r="BS152" s="7825"/>
      <c r="BT152" s="7826"/>
      <c r="BU152" s="7827"/>
      <c r="BV152" s="7828"/>
      <c r="BW152" s="7829"/>
      <c r="BX152" s="7830"/>
      <c r="BY152" s="7831"/>
      <c r="BZ152" s="7832"/>
      <c r="CA152" s="7833"/>
      <c r="CB152" s="7834"/>
      <c r="CC152" s="7835"/>
      <c r="CD152" s="7836"/>
      <c r="CE152" s="7837"/>
      <c r="CF152" s="7838"/>
      <c r="CG152" s="7839"/>
      <c r="CH152" s="7840"/>
      <c r="CI152" s="7841"/>
      <c r="CJ152" s="7842"/>
      <c r="CK152" s="7843"/>
      <c r="CL152" s="7844"/>
      <c r="CM152" s="7845"/>
      <c r="CN152" s="7846"/>
      <c r="CO152" s="7847"/>
      <c r="CP152" s="7848"/>
      <c r="CQ152" s="7849"/>
      <c r="CR152" s="7850"/>
      <c r="CS152" s="7851"/>
      <c r="CT152" s="7852"/>
      <c r="CU152" s="7853"/>
      <c r="CV152" s="7854"/>
      <c r="CW152" s="7855"/>
      <c r="CX152" s="7856"/>
      <c r="CY152" s="7857"/>
      <c r="CZ152" s="7858"/>
      <c r="DA152" s="7859"/>
      <c r="DB152" s="7860"/>
      <c r="DC152" s="7861"/>
      <c r="DD152" s="7862"/>
      <c r="DE152" s="7863"/>
      <c r="DF152" s="7864"/>
      <c r="DG152" s="7865"/>
      <c r="DH152" s="7866"/>
      <c r="DI152" s="7867"/>
      <c r="DJ152" s="7868"/>
      <c r="DK152" s="7869"/>
      <c r="DL152" s="7870"/>
      <c r="DM152" s="7871"/>
      <c r="DN152" s="7872"/>
      <c r="DO152" s="7873"/>
      <c r="DP152" s="7874"/>
      <c r="DQ152" s="7875"/>
      <c r="DR152" s="7876"/>
      <c r="DS152" s="7877"/>
      <c r="DT152" s="7878"/>
      <c r="DU152" s="7879"/>
      <c r="DV152" s="7880"/>
      <c r="DW152" s="7881"/>
      <c r="DX152" s="7882"/>
      <c r="DY152" s="7883"/>
      <c r="DZ152" s="7884"/>
      <c r="EA152" s="7885"/>
      <c r="EB152" s="7886"/>
      <c r="EC152" s="7887"/>
      <c r="ED152" s="4247"/>
      <c r="EE152" s="4378"/>
      <c r="EF152" s="4378" t="str">
        <f>IF(T152="","",T152)</f>
        <v>Добавить группу потребителей</v>
      </c>
      <c r="EG152" s="4378"/>
      <c r="EH152" s="4378"/>
      <c r="EI152" s="3959">
        <v>0</v>
      </c>
    </row>
    <row s="7888" customFormat="1" customHeight="1" ht="21">
      <c r="A153" s="4365"/>
      <c r="B153" s="4365"/>
      <c r="C153" s="4365"/>
      <c r="D153" s="4365"/>
      <c r="E153" s="4366"/>
      <c r="F153" s="4366" t="s">
        <v>95</v>
      </c>
      <c r="G153" s="4366"/>
      <c r="H153" s="4680"/>
      <c r="I153" s="4365"/>
      <c r="J153" s="4365"/>
      <c r="K153" s="4365"/>
      <c r="L153" s="4369"/>
      <c r="M153" s="4681"/>
      <c r="N153" s="4681"/>
      <c r="O153" s="4239"/>
      <c r="P153" s="5047"/>
      <c r="Q153" s="5048"/>
      <c r="R153" s="5049"/>
      <c r="S153" s="7889"/>
      <c r="T153" s="7890" t="s">
        <v>601</v>
      </c>
      <c r="U153" s="7891"/>
      <c r="V153" s="7892"/>
      <c r="W153" s="7893"/>
      <c r="X153" s="7894"/>
      <c r="Y153" s="7895"/>
      <c r="Z153" s="7896"/>
      <c r="AA153" s="7897"/>
      <c r="AB153" s="7898"/>
      <c r="AC153" s="7899"/>
      <c r="AD153" s="7900"/>
      <c r="AE153" s="7901"/>
      <c r="AF153" s="7902"/>
      <c r="AG153" s="7903"/>
      <c r="AH153" s="7904"/>
      <c r="AI153" s="7905"/>
      <c r="AJ153" s="7906"/>
      <c r="AK153" s="7907"/>
      <c r="AL153" s="7908"/>
      <c r="AM153" s="7909"/>
      <c r="AN153" s="7910"/>
      <c r="AO153" s="7911"/>
      <c r="AP153" s="7912"/>
      <c r="AQ153" s="7913"/>
      <c r="AR153" s="7914"/>
      <c r="AS153" s="7915"/>
      <c r="AT153" s="7916"/>
      <c r="AU153" s="7917"/>
      <c r="AV153" s="7918"/>
      <c r="AW153" s="7919"/>
      <c r="AX153" s="7920"/>
      <c r="AY153" s="7921"/>
      <c r="AZ153" s="7922"/>
      <c r="BA153" s="7923"/>
      <c r="BB153" s="7924"/>
      <c r="BC153" s="7925"/>
      <c r="BD153" s="7926"/>
      <c r="BE153" s="7927"/>
      <c r="BF153" s="7928"/>
      <c r="BG153" s="7929"/>
      <c r="BH153" s="7930"/>
      <c r="BI153" s="7931"/>
      <c r="BJ153" s="7932"/>
      <c r="BK153" s="7933"/>
      <c r="BL153" s="7934"/>
      <c r="BM153" s="7935"/>
      <c r="BN153" s="7936"/>
      <c r="BO153" s="7937"/>
      <c r="BP153" s="7938"/>
      <c r="BQ153" s="7939"/>
      <c r="BR153" s="7940"/>
      <c r="BS153" s="7941"/>
      <c r="BT153" s="7942"/>
      <c r="BU153" s="7943"/>
      <c r="BV153" s="7944"/>
      <c r="BW153" s="7945"/>
      <c r="BX153" s="7946"/>
      <c r="BY153" s="7947"/>
      <c r="BZ153" s="7948"/>
      <c r="CA153" s="7949"/>
      <c r="CB153" s="7950"/>
      <c r="CC153" s="7951"/>
      <c r="CD153" s="7952"/>
      <c r="CE153" s="7953"/>
      <c r="CF153" s="7954"/>
      <c r="CG153" s="7955"/>
      <c r="CH153" s="7956"/>
      <c r="CI153" s="7957"/>
      <c r="CJ153" s="7958"/>
      <c r="CK153" s="7959"/>
      <c r="CL153" s="7960"/>
      <c r="CM153" s="7961"/>
      <c r="CN153" s="7962"/>
      <c r="CO153" s="7963"/>
      <c r="CP153" s="7964"/>
      <c r="CQ153" s="7965"/>
      <c r="CR153" s="7966"/>
      <c r="CS153" s="7967"/>
      <c r="CT153" s="7968"/>
      <c r="CU153" s="7969"/>
      <c r="CV153" s="7970"/>
      <c r="CW153" s="7971"/>
      <c r="CX153" s="7972"/>
      <c r="CY153" s="7973"/>
      <c r="CZ153" s="7974"/>
      <c r="DA153" s="7975"/>
      <c r="DB153" s="7976"/>
      <c r="DC153" s="7977"/>
      <c r="DD153" s="7978"/>
      <c r="DE153" s="7979"/>
      <c r="DF153" s="7980"/>
      <c r="DG153" s="7981"/>
      <c r="DH153" s="7982"/>
      <c r="DI153" s="7983"/>
      <c r="DJ153" s="7984"/>
      <c r="DK153" s="7985"/>
      <c r="DL153" s="7986"/>
      <c r="DM153" s="7987"/>
      <c r="DN153" s="7988"/>
      <c r="DO153" s="7989"/>
      <c r="DP153" s="7990"/>
      <c r="DQ153" s="7991"/>
      <c r="DR153" s="7992"/>
      <c r="DS153" s="7993"/>
      <c r="DT153" s="7994"/>
      <c r="DU153" s="7995"/>
      <c r="DV153" s="7996"/>
      <c r="DW153" s="7997"/>
      <c r="DX153" s="7998"/>
      <c r="DY153" s="7999"/>
      <c r="DZ153" s="8000"/>
      <c r="EA153" s="8001"/>
      <c r="EB153" s="8002"/>
      <c r="EC153" s="8003"/>
      <c r="ED153" s="4247"/>
      <c r="EE153" s="4378"/>
      <c r="EF153" s="4378" t="str">
        <f>IF(T153="","",T153)</f>
        <v>Добавить наименование признака дифференциации</v>
      </c>
      <c r="EG153" s="4378"/>
      <c r="EH153" s="4378"/>
      <c r="EI153" s="3959">
        <v>0</v>
      </c>
    </row>
    <row s="8004" customFormat="1" customHeight="1" ht="14.25">
      <c r="A154" s="5166"/>
      <c r="B154" s="5166"/>
      <c r="C154" s="5166"/>
      <c r="D154" s="5166"/>
      <c r="E154" s="4366"/>
      <c r="F154" s="4680" t="s">
        <v>95</v>
      </c>
      <c r="G154" s="5166"/>
      <c r="H154" s="5166"/>
      <c r="I154" s="5166"/>
      <c r="J154" s="5166"/>
      <c r="K154" s="5166"/>
      <c r="L154" s="5167"/>
      <c r="M154" s="5168"/>
      <c r="N154" s="5168"/>
      <c r="O154" s="4247"/>
      <c r="P154" s="5169"/>
      <c r="Q154" s="5170"/>
      <c r="R154" s="5169"/>
      <c r="S154" s="5171"/>
      <c r="T154" s="5172" t="s">
        <v>315</v>
      </c>
      <c r="U154" s="4238"/>
      <c r="V154" s="4238"/>
      <c r="W154" s="4238"/>
      <c r="X154" s="4238"/>
      <c r="Y154" s="4238"/>
      <c r="Z154" s="4238"/>
      <c r="AA154" s="4238"/>
      <c r="AB154" s="4238"/>
      <c r="AC154" s="4238"/>
      <c r="AD154" s="4238"/>
      <c r="AE154" s="4238"/>
      <c r="AF154" s="4238"/>
      <c r="AG154" s="4238"/>
      <c r="AH154" s="4238"/>
      <c r="AI154" s="4238"/>
      <c r="AJ154" s="4238"/>
      <c r="AK154" s="4238"/>
      <c r="AL154" s="4238"/>
      <c r="AM154" s="4238"/>
      <c r="AN154" s="4238"/>
      <c r="AO154" s="4238"/>
      <c r="AP154" s="4238"/>
      <c r="AQ154" s="4238"/>
      <c r="AR154" s="4238"/>
      <c r="AS154" s="4238"/>
      <c r="AT154" s="4238"/>
      <c r="AU154" s="4238"/>
      <c r="AV154" s="4238"/>
      <c r="AW154" s="4238"/>
      <c r="AX154" s="4238"/>
      <c r="AY154" s="4238"/>
      <c r="AZ154" s="4238"/>
      <c r="BA154" s="4238"/>
      <c r="BB154" s="4238"/>
      <c r="BC154" s="4238"/>
      <c r="BD154" s="4238"/>
      <c r="BE154" s="4238"/>
      <c r="BF154" s="4238"/>
      <c r="BG154" s="4238"/>
      <c r="BH154" s="4238"/>
      <c r="BI154" s="4238"/>
      <c r="BJ154" s="4238"/>
      <c r="BK154" s="4238"/>
      <c r="BL154" s="4238"/>
      <c r="BM154" s="4238"/>
      <c r="BN154" s="4238"/>
      <c r="BO154" s="4238"/>
      <c r="BP154" s="4238"/>
      <c r="BQ154" s="4238"/>
      <c r="BR154" s="4238"/>
      <c r="BS154" s="4238"/>
      <c r="BT154" s="4238"/>
      <c r="BU154" s="4238"/>
      <c r="BV154" s="4238"/>
      <c r="BW154" s="4238"/>
      <c r="BX154" s="4238"/>
      <c r="BY154" s="4238"/>
      <c r="BZ154" s="4238"/>
      <c r="CA154" s="4238"/>
      <c r="CB154" s="4238"/>
      <c r="CC154" s="4238"/>
      <c r="CD154" s="4238"/>
      <c r="CE154" s="4238"/>
      <c r="CF154" s="4238"/>
      <c r="CG154" s="4238"/>
      <c r="CH154" s="4238"/>
      <c r="CI154" s="4238"/>
      <c r="CJ154" s="4238"/>
      <c r="CK154" s="4238"/>
      <c r="CL154" s="4238"/>
      <c r="CM154" s="4238"/>
      <c r="CN154" s="4238"/>
      <c r="CO154" s="4238"/>
      <c r="CP154" s="4238"/>
      <c r="CQ154" s="4238"/>
      <c r="CR154" s="4238"/>
      <c r="CS154" s="4238"/>
      <c r="CT154" s="4238"/>
      <c r="CU154" s="4238"/>
      <c r="CV154" s="4238"/>
      <c r="CW154" s="4238"/>
      <c r="CX154" s="4238"/>
      <c r="CY154" s="4238"/>
      <c r="CZ154" s="4238"/>
      <c r="DA154" s="4238"/>
      <c r="DB154" s="4238"/>
      <c r="DC154" s="4238"/>
      <c r="DD154" s="4238"/>
      <c r="DE154" s="4238"/>
      <c r="DF154" s="4238"/>
      <c r="DG154" s="4238"/>
      <c r="DH154" s="4238"/>
      <c r="DI154" s="4238"/>
      <c r="DJ154" s="4238"/>
      <c r="DK154" s="4238"/>
      <c r="DL154" s="4238"/>
      <c r="DM154" s="4238"/>
      <c r="DN154" s="4238"/>
      <c r="DO154" s="4238"/>
      <c r="DP154" s="4238"/>
      <c r="DQ154" s="4238"/>
      <c r="DR154" s="4238"/>
      <c r="DS154" s="4238"/>
      <c r="DT154" s="4238"/>
      <c r="DU154" s="4238"/>
      <c r="DV154" s="4238"/>
      <c r="DW154" s="4238"/>
      <c r="DX154" s="4238"/>
      <c r="DY154" s="4238"/>
      <c r="DZ154" s="4238"/>
      <c r="EA154" s="4238"/>
      <c r="EB154" s="4238"/>
      <c r="EC154" s="4238"/>
      <c r="ED154" s="4247"/>
      <c r="EE154" s="4378"/>
      <c r="EF154" s="4378" t="str">
        <f>IF(T154="","",T154)</f>
        <v>Добавить централизованную систему для дифференциации</v>
      </c>
      <c r="EG154" s="4378"/>
      <c r="EH154" s="4378"/>
      <c r="EI154" s="4247">
        <v>0</v>
      </c>
    </row>
    <row s="8005" customFormat="1" customHeight="1" ht="23.25">
      <c r="A155" s="4365"/>
      <c r="B155" s="4365" t="s">
        <v>345</v>
      </c>
      <c r="C155" s="4365"/>
      <c r="D155" s="4365"/>
      <c r="E155" s="4366"/>
      <c r="F155" s="4680" t="s">
        <v>136</v>
      </c>
      <c r="G155" s="4365"/>
      <c r="H155" s="4365"/>
      <c r="I155" s="4365"/>
      <c r="J155" s="4365"/>
      <c r="K155" s="4365"/>
      <c r="L155" s="4369"/>
      <c r="M155" s="4681"/>
      <c r="N155" s="4681"/>
      <c r="O155" s="4681"/>
      <c r="P155" s="4682"/>
      <c r="Q155" s="4683"/>
      <c r="R155" s="4684"/>
      <c r="S155" s="4374" t="str">
        <f>INDEX(PT_DIFFERENTIATION_NUM_TER,MATCH(B155,PT_DIFFERENTIATION_TER_ID,0))</f>
        <v>1.9</v>
      </c>
      <c r="T155" s="4685" t="s">
        <v>513</v>
      </c>
      <c r="U155" s="4376"/>
      <c r="V155" s="3960"/>
      <c r="W155" s="3961"/>
      <c r="X155" s="3961"/>
      <c r="Y155" s="3961"/>
      <c r="Z155" s="3961"/>
      <c r="AA155" s="3961"/>
      <c r="AB155" s="3961"/>
      <c r="AC155" s="3961"/>
      <c r="AD155" s="3961"/>
      <c r="AE155" s="3961"/>
      <c r="AF155" s="3962"/>
      <c r="AG155" s="3960" t="str">
        <f>INDEX(PT_DIFFERENTIATION_TER,MATCH(B155,PT_DIFFERENTIATION_TER_ID,0))</f>
        <v>Территория 4</v>
      </c>
      <c r="AH155" s="3961"/>
      <c r="AI155" s="3961"/>
      <c r="AJ155" s="3961"/>
      <c r="AK155" s="3961"/>
      <c r="AL155" s="3961"/>
      <c r="AM155" s="3961"/>
      <c r="AN155" s="3961"/>
      <c r="AO155" s="3961"/>
      <c r="AP155" s="3961"/>
      <c r="AQ155" s="3961"/>
      <c r="AR155" s="3960"/>
      <c r="AS155" s="3961"/>
      <c r="AT155" s="3961"/>
      <c r="AU155" s="3961"/>
      <c r="AV155" s="3961"/>
      <c r="AW155" s="3961"/>
      <c r="AX155" s="3961"/>
      <c r="AY155" s="3961"/>
      <c r="AZ155" s="3961"/>
      <c r="BA155" s="3961"/>
      <c r="BB155" s="3962"/>
      <c r="BC155" s="3960"/>
      <c r="BD155" s="3961"/>
      <c r="BE155" s="3961"/>
      <c r="BF155" s="3961"/>
      <c r="BG155" s="3961"/>
      <c r="BH155" s="3961"/>
      <c r="BI155" s="3961"/>
      <c r="BJ155" s="3961"/>
      <c r="BK155" s="3961"/>
      <c r="BL155" s="3961"/>
      <c r="BM155" s="3962"/>
      <c r="BN155" s="3960"/>
      <c r="BO155" s="3961"/>
      <c r="BP155" s="3961"/>
      <c r="BQ155" s="3961"/>
      <c r="BR155" s="3961"/>
      <c r="BS155" s="3961"/>
      <c r="BT155" s="3961"/>
      <c r="BU155" s="3961"/>
      <c r="BV155" s="3961"/>
      <c r="BW155" s="3961"/>
      <c r="BX155" s="3962"/>
      <c r="BY155" s="3960"/>
      <c r="BZ155" s="3961"/>
      <c r="CA155" s="3961"/>
      <c r="CB155" s="3961"/>
      <c r="CC155" s="3961"/>
      <c r="CD155" s="3961"/>
      <c r="CE155" s="3961"/>
      <c r="CF155" s="3961"/>
      <c r="CG155" s="3961"/>
      <c r="CH155" s="3961"/>
      <c r="CI155" s="3962"/>
      <c r="CJ155" s="3960"/>
      <c r="CK155" s="3961"/>
      <c r="CL155" s="3961"/>
      <c r="CM155" s="3961"/>
      <c r="CN155" s="3961"/>
      <c r="CO155" s="3961"/>
      <c r="CP155" s="3961"/>
      <c r="CQ155" s="3961"/>
      <c r="CR155" s="3961"/>
      <c r="CS155" s="3961"/>
      <c r="CT155" s="3962"/>
      <c r="CU155" s="3960"/>
      <c r="CV155" s="3961"/>
      <c r="CW155" s="3961"/>
      <c r="CX155" s="3961"/>
      <c r="CY155" s="3961"/>
      <c r="CZ155" s="3961"/>
      <c r="DA155" s="3961"/>
      <c r="DB155" s="3961"/>
      <c r="DC155" s="3961"/>
      <c r="DD155" s="3961"/>
      <c r="DE155" s="3962"/>
      <c r="DF155" s="3960"/>
      <c r="DG155" s="3961"/>
      <c r="DH155" s="3961"/>
      <c r="DI155" s="3961"/>
      <c r="DJ155" s="3961"/>
      <c r="DK155" s="3961"/>
      <c r="DL155" s="3961"/>
      <c r="DM155" s="3961"/>
      <c r="DN155" s="3961"/>
      <c r="DO155" s="3961"/>
      <c r="DP155" s="3962"/>
      <c r="DQ155" s="3960"/>
      <c r="DR155" s="3961"/>
      <c r="DS155" s="3961"/>
      <c r="DT155" s="3961"/>
      <c r="DU155" s="3961"/>
      <c r="DV155" s="3961"/>
      <c r="DW155" s="3961"/>
      <c r="DX155" s="3961"/>
      <c r="DY155" s="3961"/>
      <c r="DZ155" s="3961"/>
      <c r="EA155" s="3962"/>
      <c r="EB155" s="3962"/>
      <c r="EC155" s="4502" t="s">
        <v>514</v>
      </c>
      <c r="ED155" s="4247"/>
      <c r="EE155" s="4378"/>
      <c r="EF155" s="4378" t="str">
        <f>IF(T155="","",T155)</f>
        <v>Территория действия тарифа</v>
      </c>
      <c r="EG155" s="4378"/>
      <c r="EH155" s="4378"/>
      <c r="EI155" s="3959">
        <v>0</v>
      </c>
    </row>
    <row s="8006" customFormat="1" customHeight="1" ht="23.25">
      <c r="A156" s="4365"/>
      <c r="B156" s="4365"/>
      <c r="C156" s="4365" t="s">
        <v>346</v>
      </c>
      <c r="D156" s="4365"/>
      <c r="E156" s="4366"/>
      <c r="F156" s="4366" t="s">
        <v>131</v>
      </c>
      <c r="G156" s="4680">
        <v>1</v>
      </c>
      <c r="H156" s="4365"/>
      <c r="I156" s="4365"/>
      <c r="J156" s="4365"/>
      <c r="K156" s="4365"/>
      <c r="L156" s="4369"/>
      <c r="M156" s="4681"/>
      <c r="N156" s="4681"/>
      <c r="O156" s="4681"/>
      <c r="P156" s="4687"/>
      <c r="Q156" s="4683"/>
      <c r="R156" s="4684"/>
      <c r="S156" s="4374" t="str">
        <f>INDEX(PT_DIFFERENTIATION_NUM_CS,MATCH(C156,PT_DIFFERENTIATION_CS_ID,0))</f>
        <v>1.9.1</v>
      </c>
      <c r="T156" s="4688" t="s">
        <v>643</v>
      </c>
      <c r="U156" s="4376"/>
      <c r="V156" s="3960"/>
      <c r="W156" s="3961"/>
      <c r="X156" s="3961"/>
      <c r="Y156" s="3961"/>
      <c r="Z156" s="3961"/>
      <c r="AA156" s="3961"/>
      <c r="AB156" s="3961"/>
      <c r="AC156" s="3961"/>
      <c r="AD156" s="3961"/>
      <c r="AE156" s="3961"/>
      <c r="AF156" s="3962"/>
      <c r="AG156" s="3960" t="str">
        <f>INDEX(PT_DIFFERENTIATION_CS,MATCH(C156,PT_DIFFERENTIATION_CS_ID,0))</f>
        <v>пгт Преображение</v>
      </c>
      <c r="AH156" s="3961"/>
      <c r="AI156" s="3961"/>
      <c r="AJ156" s="3961"/>
      <c r="AK156" s="3961"/>
      <c r="AL156" s="3961"/>
      <c r="AM156" s="3961"/>
      <c r="AN156" s="3961"/>
      <c r="AO156" s="3961"/>
      <c r="AP156" s="3961"/>
      <c r="AQ156" s="3961"/>
      <c r="AR156" s="3960"/>
      <c r="AS156" s="3961"/>
      <c r="AT156" s="3961"/>
      <c r="AU156" s="3961"/>
      <c r="AV156" s="3961"/>
      <c r="AW156" s="3961"/>
      <c r="AX156" s="3961"/>
      <c r="AY156" s="3961"/>
      <c r="AZ156" s="3961"/>
      <c r="BA156" s="3961"/>
      <c r="BB156" s="3962"/>
      <c r="BC156" s="3960"/>
      <c r="BD156" s="3961"/>
      <c r="BE156" s="3961"/>
      <c r="BF156" s="3961"/>
      <c r="BG156" s="3961"/>
      <c r="BH156" s="3961"/>
      <c r="BI156" s="3961"/>
      <c r="BJ156" s="3961"/>
      <c r="BK156" s="3961"/>
      <c r="BL156" s="3961"/>
      <c r="BM156" s="3962"/>
      <c r="BN156" s="3960"/>
      <c r="BO156" s="3961"/>
      <c r="BP156" s="3961"/>
      <c r="BQ156" s="3961"/>
      <c r="BR156" s="3961"/>
      <c r="BS156" s="3961"/>
      <c r="BT156" s="3961"/>
      <c r="BU156" s="3961"/>
      <c r="BV156" s="3961"/>
      <c r="BW156" s="3961"/>
      <c r="BX156" s="3962"/>
      <c r="BY156" s="3960"/>
      <c r="BZ156" s="3961"/>
      <c r="CA156" s="3961"/>
      <c r="CB156" s="3961"/>
      <c r="CC156" s="3961"/>
      <c r="CD156" s="3961"/>
      <c r="CE156" s="3961"/>
      <c r="CF156" s="3961"/>
      <c r="CG156" s="3961"/>
      <c r="CH156" s="3961"/>
      <c r="CI156" s="3962"/>
      <c r="CJ156" s="3960"/>
      <c r="CK156" s="3961"/>
      <c r="CL156" s="3961"/>
      <c r="CM156" s="3961"/>
      <c r="CN156" s="3961"/>
      <c r="CO156" s="3961"/>
      <c r="CP156" s="3961"/>
      <c r="CQ156" s="3961"/>
      <c r="CR156" s="3961"/>
      <c r="CS156" s="3961"/>
      <c r="CT156" s="3962"/>
      <c r="CU156" s="3960"/>
      <c r="CV156" s="3961"/>
      <c r="CW156" s="3961"/>
      <c r="CX156" s="3961"/>
      <c r="CY156" s="3961"/>
      <c r="CZ156" s="3961"/>
      <c r="DA156" s="3961"/>
      <c r="DB156" s="3961"/>
      <c r="DC156" s="3961"/>
      <c r="DD156" s="3961"/>
      <c r="DE156" s="3962"/>
      <c r="DF156" s="3960"/>
      <c r="DG156" s="3961"/>
      <c r="DH156" s="3961"/>
      <c r="DI156" s="3961"/>
      <c r="DJ156" s="3961"/>
      <c r="DK156" s="3961"/>
      <c r="DL156" s="3961"/>
      <c r="DM156" s="3961"/>
      <c r="DN156" s="3961"/>
      <c r="DO156" s="3961"/>
      <c r="DP156" s="3962"/>
      <c r="DQ156" s="3960"/>
      <c r="DR156" s="3961"/>
      <c r="DS156" s="3961"/>
      <c r="DT156" s="3961"/>
      <c r="DU156" s="3961"/>
      <c r="DV156" s="3961"/>
      <c r="DW156" s="3961"/>
      <c r="DX156" s="3961"/>
      <c r="DY156" s="3961"/>
      <c r="DZ156" s="3961"/>
      <c r="EA156" s="3962"/>
      <c r="EB156" s="3962"/>
      <c r="EC156" s="4502" t="s">
        <v>644</v>
      </c>
      <c r="ED156" s="4247"/>
      <c r="EE156" s="4378"/>
      <c r="EF156" s="4378" t="str">
        <f>IF(T156="","",T156)</f>
        <v>Наименование централизованной системы горячего водоснабжения</v>
      </c>
      <c r="EG156" s="4378"/>
      <c r="EH156" s="4378"/>
      <c r="EI156" s="3959">
        <v>0</v>
      </c>
    </row>
    <row s="8007" customFormat="1" customHeight="1" ht="23.25">
      <c r="A157" s="4365"/>
      <c r="B157" s="4365"/>
      <c r="C157" s="4365"/>
      <c r="D157" s="4365"/>
      <c r="E157" s="4366"/>
      <c r="F157" s="4366" t="s">
        <v>131</v>
      </c>
      <c r="G157" s="4366"/>
      <c r="H157" s="4366"/>
      <c r="I157" s="4368" t="str">
        <f>S156&amp;".1"</f>
        <v>1.9.1.1</v>
      </c>
      <c r="J157" s="4365"/>
      <c r="K157" s="4365"/>
      <c r="L157" s="4369"/>
      <c r="M157" s="4370"/>
      <c r="N157" s="4370"/>
      <c r="O157" s="4370"/>
      <c r="P157" s="4371">
        <v>1</v>
      </c>
      <c r="Q157" s="4371"/>
      <c r="R157" s="4387"/>
      <c r="S157" s="4374" t="str">
        <f>$I157</f>
        <v>1.9.1.1</v>
      </c>
      <c r="T157" s="4690" t="s">
        <v>596</v>
      </c>
      <c r="U157" s="4376"/>
      <c r="V157" s="3963"/>
      <c r="W157" s="3964"/>
      <c r="X157" s="3964"/>
      <c r="Y157" s="3964"/>
      <c r="Z157" s="3964"/>
      <c r="AA157" s="3964"/>
      <c r="AB157" s="3964"/>
      <c r="AC157" s="3964"/>
      <c r="AD157" s="3964"/>
      <c r="AE157" s="3964"/>
      <c r="AF157" s="3965"/>
      <c r="AG157" s="4691"/>
      <c r="AH157" s="4692"/>
      <c r="AI157" s="4692"/>
      <c r="AJ157" s="4692"/>
      <c r="AK157" s="4692"/>
      <c r="AL157" s="4692"/>
      <c r="AM157" s="4692"/>
      <c r="AN157" s="4692"/>
      <c r="AO157" s="4692"/>
      <c r="AP157" s="4692"/>
      <c r="AQ157" s="4692"/>
      <c r="AR157" s="3963"/>
      <c r="AS157" s="3964"/>
      <c r="AT157" s="3964"/>
      <c r="AU157" s="3964"/>
      <c r="AV157" s="3964"/>
      <c r="AW157" s="3964"/>
      <c r="AX157" s="3964"/>
      <c r="AY157" s="3964"/>
      <c r="AZ157" s="3964"/>
      <c r="BA157" s="3964"/>
      <c r="BB157" s="3965"/>
      <c r="BC157" s="3963"/>
      <c r="BD157" s="3964"/>
      <c r="BE157" s="3964"/>
      <c r="BF157" s="3964"/>
      <c r="BG157" s="3964"/>
      <c r="BH157" s="3964"/>
      <c r="BI157" s="3964"/>
      <c r="BJ157" s="3964"/>
      <c r="BK157" s="3964"/>
      <c r="BL157" s="3964"/>
      <c r="BM157" s="3965"/>
      <c r="BN157" s="3963"/>
      <c r="BO157" s="3964"/>
      <c r="BP157" s="3964"/>
      <c r="BQ157" s="3964"/>
      <c r="BR157" s="3964"/>
      <c r="BS157" s="3964"/>
      <c r="BT157" s="3964"/>
      <c r="BU157" s="3964"/>
      <c r="BV157" s="3964"/>
      <c r="BW157" s="3964"/>
      <c r="BX157" s="3965"/>
      <c r="BY157" s="3963"/>
      <c r="BZ157" s="3964"/>
      <c r="CA157" s="3964"/>
      <c r="CB157" s="3964"/>
      <c r="CC157" s="3964"/>
      <c r="CD157" s="3964"/>
      <c r="CE157" s="3964"/>
      <c r="CF157" s="3964"/>
      <c r="CG157" s="3964"/>
      <c r="CH157" s="3964"/>
      <c r="CI157" s="3965"/>
      <c r="CJ157" s="3963"/>
      <c r="CK157" s="3964"/>
      <c r="CL157" s="3964"/>
      <c r="CM157" s="3964"/>
      <c r="CN157" s="3964"/>
      <c r="CO157" s="3964"/>
      <c r="CP157" s="3964"/>
      <c r="CQ157" s="3964"/>
      <c r="CR157" s="3964"/>
      <c r="CS157" s="3964"/>
      <c r="CT157" s="3965"/>
      <c r="CU157" s="3963"/>
      <c r="CV157" s="3964"/>
      <c r="CW157" s="3964"/>
      <c r="CX157" s="3964"/>
      <c r="CY157" s="3964"/>
      <c r="CZ157" s="3964"/>
      <c r="DA157" s="3964"/>
      <c r="DB157" s="3964"/>
      <c r="DC157" s="3964"/>
      <c r="DD157" s="3964"/>
      <c r="DE157" s="3965"/>
      <c r="DF157" s="3963"/>
      <c r="DG157" s="3964"/>
      <c r="DH157" s="3964"/>
      <c r="DI157" s="3964"/>
      <c r="DJ157" s="3964"/>
      <c r="DK157" s="3964"/>
      <c r="DL157" s="3964"/>
      <c r="DM157" s="3964"/>
      <c r="DN157" s="3964"/>
      <c r="DO157" s="3964"/>
      <c r="DP157" s="3965"/>
      <c r="DQ157" s="3963"/>
      <c r="DR157" s="3964"/>
      <c r="DS157" s="3964"/>
      <c r="DT157" s="3964"/>
      <c r="DU157" s="3964"/>
      <c r="DV157" s="3964"/>
      <c r="DW157" s="3964"/>
      <c r="DX157" s="3964"/>
      <c r="DY157" s="3964"/>
      <c r="DZ157" s="3964"/>
      <c r="EA157" s="3965"/>
      <c r="EB157" s="4693"/>
      <c r="EC157" s="4502" t="s">
        <v>597</v>
      </c>
      <c r="ED157" s="4247"/>
      <c r="EE157" s="4378"/>
      <c r="EF157" s="4378" t="str">
        <f>IF(T157="","",T157)</f>
        <v>Наименование признака дифференциации</v>
      </c>
      <c r="EG157" s="4378"/>
      <c r="EH157" s="4378"/>
      <c r="EI157" s="3959">
        <v>0</v>
      </c>
    </row>
    <row s="8008" customFormat="1" customHeight="1" ht="23.25">
      <c r="A158" s="4365"/>
      <c r="B158" s="4365"/>
      <c r="C158" s="4365"/>
      <c r="D158" s="4365"/>
      <c r="E158" s="4366"/>
      <c r="F158" s="4366" t="s">
        <v>131</v>
      </c>
      <c r="G158" s="4366"/>
      <c r="H158" s="4366"/>
      <c r="I158" s="4367"/>
      <c r="J158" s="4368" t="str">
        <f>I157&amp;".1"</f>
        <v>1.9.1.1.1</v>
      </c>
      <c r="K158" s="4365"/>
      <c r="L158" s="4369" t="s">
        <v>522</v>
      </c>
      <c r="M158" s="4370"/>
      <c r="N158" s="4370"/>
      <c r="O158" s="4370"/>
      <c r="P158" s="4371"/>
      <c r="Q158" s="4371">
        <v>1</v>
      </c>
      <c r="R158" s="4373"/>
      <c r="S158" s="4374" t="str">
        <f>$J158</f>
        <v>1.9.1.1.1</v>
      </c>
      <c r="T158" s="4375" t="s">
        <v>523</v>
      </c>
      <c r="U158" s="4376"/>
      <c r="V158" s="3966"/>
      <c r="W158" s="3967"/>
      <c r="X158" s="3967"/>
      <c r="Y158" s="3967"/>
      <c r="Z158" s="3967"/>
      <c r="AA158" s="3967"/>
      <c r="AB158" s="3967"/>
      <c r="AC158" s="3967"/>
      <c r="AD158" s="3967"/>
      <c r="AE158" s="3967"/>
      <c r="AF158" s="3968"/>
      <c r="AG158" s="3966" t="s">
        <v>656</v>
      </c>
      <c r="AH158" s="3967"/>
      <c r="AI158" s="3967"/>
      <c r="AJ158" s="3967"/>
      <c r="AK158" s="3967"/>
      <c r="AL158" s="3967"/>
      <c r="AM158" s="3967"/>
      <c r="AN158" s="3967"/>
      <c r="AO158" s="3967"/>
      <c r="AP158" s="3967"/>
      <c r="AQ158" s="3967"/>
      <c r="AR158" s="3966"/>
      <c r="AS158" s="3967"/>
      <c r="AT158" s="3967"/>
      <c r="AU158" s="3967"/>
      <c r="AV158" s="3967"/>
      <c r="AW158" s="3967"/>
      <c r="AX158" s="3967"/>
      <c r="AY158" s="3967"/>
      <c r="AZ158" s="3967"/>
      <c r="BA158" s="3967"/>
      <c r="BB158" s="3968"/>
      <c r="BC158" s="3966"/>
      <c r="BD158" s="3967"/>
      <c r="BE158" s="3967"/>
      <c r="BF158" s="3967"/>
      <c r="BG158" s="3967"/>
      <c r="BH158" s="3967"/>
      <c r="BI158" s="3967"/>
      <c r="BJ158" s="3967"/>
      <c r="BK158" s="3967"/>
      <c r="BL158" s="3967"/>
      <c r="BM158" s="3968"/>
      <c r="BN158" s="3966"/>
      <c r="BO158" s="3967"/>
      <c r="BP158" s="3967"/>
      <c r="BQ158" s="3967"/>
      <c r="BR158" s="3967"/>
      <c r="BS158" s="3967"/>
      <c r="BT158" s="3967"/>
      <c r="BU158" s="3967"/>
      <c r="BV158" s="3967"/>
      <c r="BW158" s="3967"/>
      <c r="BX158" s="3968"/>
      <c r="BY158" s="3966"/>
      <c r="BZ158" s="3967"/>
      <c r="CA158" s="3967"/>
      <c r="CB158" s="3967"/>
      <c r="CC158" s="3967"/>
      <c r="CD158" s="3967"/>
      <c r="CE158" s="3967"/>
      <c r="CF158" s="3967"/>
      <c r="CG158" s="3967"/>
      <c r="CH158" s="3967"/>
      <c r="CI158" s="3968"/>
      <c r="CJ158" s="3966"/>
      <c r="CK158" s="3967"/>
      <c r="CL158" s="3967"/>
      <c r="CM158" s="3967"/>
      <c r="CN158" s="3967"/>
      <c r="CO158" s="3967"/>
      <c r="CP158" s="3967"/>
      <c r="CQ158" s="3967"/>
      <c r="CR158" s="3967"/>
      <c r="CS158" s="3967"/>
      <c r="CT158" s="3968"/>
      <c r="CU158" s="3966"/>
      <c r="CV158" s="3967"/>
      <c r="CW158" s="3967"/>
      <c r="CX158" s="3967"/>
      <c r="CY158" s="3967"/>
      <c r="CZ158" s="3967"/>
      <c r="DA158" s="3967"/>
      <c r="DB158" s="3967"/>
      <c r="DC158" s="3967"/>
      <c r="DD158" s="3967"/>
      <c r="DE158" s="3968"/>
      <c r="DF158" s="3966"/>
      <c r="DG158" s="3967"/>
      <c r="DH158" s="3967"/>
      <c r="DI158" s="3967"/>
      <c r="DJ158" s="3967"/>
      <c r="DK158" s="3967"/>
      <c r="DL158" s="3967"/>
      <c r="DM158" s="3967"/>
      <c r="DN158" s="3967"/>
      <c r="DO158" s="3967"/>
      <c r="DP158" s="3968"/>
      <c r="DQ158" s="3966"/>
      <c r="DR158" s="3967"/>
      <c r="DS158" s="3967"/>
      <c r="DT158" s="3967"/>
      <c r="DU158" s="3967"/>
      <c r="DV158" s="3967"/>
      <c r="DW158" s="3967"/>
      <c r="DX158" s="3967"/>
      <c r="DY158" s="3967"/>
      <c r="DZ158" s="3967"/>
      <c r="EA158" s="3968"/>
      <c r="EB158" s="3968"/>
      <c r="EC158" s="4377" t="s">
        <v>598</v>
      </c>
      <c r="ED158" s="4247"/>
      <c r="EE158" s="4378"/>
      <c r="EF158" s="4378" t="str">
        <f>IF(T158="","",T158)</f>
        <v>Группа потребителей</v>
      </c>
      <c r="EG158" s="4378"/>
      <c r="EH158" s="4378"/>
      <c r="EI158" s="3959">
        <v>0</v>
      </c>
    </row>
    <row s="8009" customFormat="1" customHeight="1" ht="23.25">
      <c r="A159" s="4365"/>
      <c r="B159" s="4365"/>
      <c r="C159" s="4365"/>
      <c r="D159" s="4365"/>
      <c r="E159" s="4366"/>
      <c r="F159" s="4366" t="s">
        <v>131</v>
      </c>
      <c r="G159" s="4366"/>
      <c r="H159" s="4366"/>
      <c r="I159" s="4367"/>
      <c r="J159" s="4367"/>
      <c r="K159" s="4368" t="str">
        <f>J158&amp;".1"</f>
        <v>1.9.1.1.1.1</v>
      </c>
      <c r="L159" s="4369"/>
      <c r="M159" s="4370"/>
      <c r="N159" s="4370"/>
      <c r="O159" s="4370"/>
      <c r="P159" s="4371"/>
      <c r="Q159" s="4371"/>
      <c r="R159" s="4373">
        <v>1</v>
      </c>
      <c r="S159" s="4374" t="str">
        <f>$K159</f>
        <v>1.9.1.1.1.1</v>
      </c>
      <c r="T159" s="4380" t="s">
        <v>657</v>
      </c>
      <c r="U159" s="4376"/>
      <c r="V159" s="3969"/>
      <c r="W159" s="3969"/>
      <c r="X159" s="3969"/>
      <c r="Y159" s="3969"/>
      <c r="Z159" s="3969"/>
      <c r="AA159" s="3969"/>
      <c r="AB159" s="3969"/>
      <c r="AC159" s="3970"/>
      <c r="AD159" s="3971" t="s">
        <v>63</v>
      </c>
      <c r="AE159" s="3970"/>
      <c r="AF159" s="3971" t="s">
        <v>63</v>
      </c>
      <c r="AG159" s="3969">
        <v>322.13</v>
      </c>
      <c r="AH159" s="3969"/>
      <c r="AI159" s="3969"/>
      <c r="AJ159" s="3969"/>
      <c r="AK159" s="3969"/>
      <c r="AL159" s="3969"/>
      <c r="AM159" s="3969"/>
      <c r="AN159" s="3970">
        <v>45292</v>
      </c>
      <c r="AO159" s="3971" t="s">
        <v>63</v>
      </c>
      <c r="AP159" s="4274">
        <v>45473</v>
      </c>
      <c r="AQ159" s="3971" t="s">
        <v>63</v>
      </c>
      <c r="AR159" s="3969">
        <v>369.87</v>
      </c>
      <c r="AS159" s="3969"/>
      <c r="AT159" s="3969"/>
      <c r="AU159" s="3969"/>
      <c r="AV159" s="3969"/>
      <c r="AW159" s="3969"/>
      <c r="AX159" s="3969"/>
      <c r="AY159" s="3970">
        <v>45474</v>
      </c>
      <c r="AZ159" s="3971" t="s">
        <v>63</v>
      </c>
      <c r="BA159" s="3970">
        <v>45838</v>
      </c>
      <c r="BB159" s="3971" t="s">
        <v>63</v>
      </c>
      <c r="BC159" s="3969">
        <v>440.58</v>
      </c>
      <c r="BD159" s="3969"/>
      <c r="BE159" s="3969"/>
      <c r="BF159" s="3969"/>
      <c r="BG159" s="3969"/>
      <c r="BH159" s="3969"/>
      <c r="BI159" s="3969"/>
      <c r="BJ159" s="3970">
        <v>45839</v>
      </c>
      <c r="BK159" s="3971" t="s">
        <v>63</v>
      </c>
      <c r="BL159" s="3970">
        <v>46022</v>
      </c>
      <c r="BM159" s="3971" t="s">
        <v>63</v>
      </c>
      <c r="BN159" s="3969">
        <v>421.24</v>
      </c>
      <c r="BO159" s="3969"/>
      <c r="BP159" s="3969"/>
      <c r="BQ159" s="3969"/>
      <c r="BR159" s="3969"/>
      <c r="BS159" s="3969"/>
      <c r="BT159" s="3969"/>
      <c r="BU159" s="3970">
        <v>46023</v>
      </c>
      <c r="BV159" s="3971" t="s">
        <v>63</v>
      </c>
      <c r="BW159" s="3970">
        <v>46203</v>
      </c>
      <c r="BX159" s="3971" t="s">
        <v>63</v>
      </c>
      <c r="BY159" s="3969">
        <v>451.09</v>
      </c>
      <c r="BZ159" s="3969"/>
      <c r="CA159" s="3969"/>
      <c r="CB159" s="3969"/>
      <c r="CC159" s="3969"/>
      <c r="CD159" s="3969"/>
      <c r="CE159" s="3969"/>
      <c r="CF159" s="3970">
        <v>46204</v>
      </c>
      <c r="CG159" s="3971" t="s">
        <v>63</v>
      </c>
      <c r="CH159" s="3970">
        <v>46387</v>
      </c>
      <c r="CI159" s="3971" t="s">
        <v>63</v>
      </c>
      <c r="CJ159" s="3969">
        <v>411.09</v>
      </c>
      <c r="CK159" s="3969"/>
      <c r="CL159" s="3969"/>
      <c r="CM159" s="3969"/>
      <c r="CN159" s="3969"/>
      <c r="CO159" s="3969"/>
      <c r="CP159" s="3969"/>
      <c r="CQ159" s="3970">
        <v>46388</v>
      </c>
      <c r="CR159" s="3971" t="s">
        <v>63</v>
      </c>
      <c r="CS159" s="3970">
        <v>46568</v>
      </c>
      <c r="CT159" s="3971" t="s">
        <v>63</v>
      </c>
      <c r="CU159" s="3969">
        <v>465.6</v>
      </c>
      <c r="CV159" s="3969"/>
      <c r="CW159" s="3969"/>
      <c r="CX159" s="3969"/>
      <c r="CY159" s="3969"/>
      <c r="CZ159" s="3969"/>
      <c r="DA159" s="3969"/>
      <c r="DB159" s="3970">
        <v>46569</v>
      </c>
      <c r="DC159" s="3971" t="s">
        <v>63</v>
      </c>
      <c r="DD159" s="3970">
        <v>46752</v>
      </c>
      <c r="DE159" s="3971" t="s">
        <v>63</v>
      </c>
      <c r="DF159" s="3969">
        <v>437.01</v>
      </c>
      <c r="DG159" s="3969"/>
      <c r="DH159" s="3969"/>
      <c r="DI159" s="3969"/>
      <c r="DJ159" s="3969"/>
      <c r="DK159" s="3969"/>
      <c r="DL159" s="3969"/>
      <c r="DM159" s="3970">
        <v>46753</v>
      </c>
      <c r="DN159" s="3971" t="s">
        <v>63</v>
      </c>
      <c r="DO159" s="3970">
        <v>46934</v>
      </c>
      <c r="DP159" s="3971" t="s">
        <v>63</v>
      </c>
      <c r="DQ159" s="3969">
        <v>468.48</v>
      </c>
      <c r="DR159" s="3969"/>
      <c r="DS159" s="3969"/>
      <c r="DT159" s="3969"/>
      <c r="DU159" s="3969"/>
      <c r="DV159" s="3969"/>
      <c r="DW159" s="3969"/>
      <c r="DX159" s="3970">
        <v>46935</v>
      </c>
      <c r="DY159" s="3971" t="s">
        <v>63</v>
      </c>
      <c r="DZ159" s="3970">
        <v>47118</v>
      </c>
      <c r="EA159" s="3971" t="s">
        <v>63</v>
      </c>
      <c r="EB159" s="4381"/>
      <c r="EC159"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159" s="4247">
        <f>STRCHECKDATE(V160:EB160)</f>
      </c>
      <c r="EE159" s="4378"/>
      <c r="EF159" s="4378" t="str">
        <f>IF(T159="","",T159)</f>
        <v>Без учета НДС</v>
      </c>
      <c r="EG159" s="4378"/>
      <c r="EH159" s="4378"/>
      <c r="EI159" s="3959">
        <v>0</v>
      </c>
    </row>
    <row s="8010" customFormat="1" customHeight="1" ht="14.25">
      <c r="A160" s="4365"/>
      <c r="B160" s="4365"/>
      <c r="C160" s="4365"/>
      <c r="D160" s="4365"/>
      <c r="E160" s="4366"/>
      <c r="F160" s="4366" t="s">
        <v>131</v>
      </c>
      <c r="G160" s="4366"/>
      <c r="H160" s="4366"/>
      <c r="I160" s="4367"/>
      <c r="J160" s="4367"/>
      <c r="K160" s="4368"/>
      <c r="L160" s="4369"/>
      <c r="M160" s="4370"/>
      <c r="N160" s="4370"/>
      <c r="O160" s="4370"/>
      <c r="P160" s="4371"/>
      <c r="Q160" s="4371"/>
      <c r="R160" s="4373"/>
      <c r="S160" s="4384"/>
      <c r="T160" s="4376"/>
      <c r="U160" s="4376"/>
      <c r="V160" s="3972"/>
      <c r="W160" s="3972"/>
      <c r="X160" s="3972"/>
      <c r="Y160" s="3972"/>
      <c r="Z160" s="3972"/>
      <c r="AA160" s="3972"/>
      <c r="AB160" s="3972"/>
      <c r="AC160" s="3973"/>
      <c r="AD160" s="3971"/>
      <c r="AE160" s="3973"/>
      <c r="AF160" s="3971"/>
      <c r="AG160" s="3972"/>
      <c r="AH160" s="3972"/>
      <c r="AI160" s="3972"/>
      <c r="AJ160" s="3972"/>
      <c r="AK160" s="3972"/>
      <c r="AL160" s="3972"/>
      <c r="AM160" s="3972"/>
      <c r="AN160" s="3973"/>
      <c r="AO160" s="3971"/>
      <c r="AP160" s="4275"/>
      <c r="AQ160" s="3971"/>
      <c r="AR160" s="3972"/>
      <c r="AS160" s="3972"/>
      <c r="AT160" s="3972"/>
      <c r="AU160" s="3972"/>
      <c r="AV160" s="3972"/>
      <c r="AW160" s="3972"/>
      <c r="AX160" s="3972"/>
      <c r="AY160" s="3973"/>
      <c r="AZ160" s="3971"/>
      <c r="BA160" s="3973"/>
      <c r="BB160" s="3971"/>
      <c r="BC160" s="3972"/>
      <c r="BD160" s="3972"/>
      <c r="BE160" s="3972"/>
      <c r="BF160" s="3972"/>
      <c r="BG160" s="3972"/>
      <c r="BH160" s="3972"/>
      <c r="BI160" s="3972"/>
      <c r="BJ160" s="3973"/>
      <c r="BK160" s="3971"/>
      <c r="BL160" s="3973"/>
      <c r="BM160" s="3971"/>
      <c r="BN160" s="3972"/>
      <c r="BO160" s="3972"/>
      <c r="BP160" s="3972"/>
      <c r="BQ160" s="3972"/>
      <c r="BR160" s="3972"/>
      <c r="BS160" s="3972"/>
      <c r="BT160" s="3972"/>
      <c r="BU160" s="3973"/>
      <c r="BV160" s="3971"/>
      <c r="BW160" s="3973"/>
      <c r="BX160" s="3971"/>
      <c r="BY160" s="3972"/>
      <c r="BZ160" s="3972"/>
      <c r="CA160" s="3972"/>
      <c r="CB160" s="3972"/>
      <c r="CC160" s="3972"/>
      <c r="CD160" s="3972"/>
      <c r="CE160" s="3972"/>
      <c r="CF160" s="3973"/>
      <c r="CG160" s="3971"/>
      <c r="CH160" s="3973"/>
      <c r="CI160" s="3971"/>
      <c r="CJ160" s="3972"/>
      <c r="CK160" s="3972"/>
      <c r="CL160" s="3972"/>
      <c r="CM160" s="3972"/>
      <c r="CN160" s="3972"/>
      <c r="CO160" s="3972"/>
      <c r="CP160" s="3972"/>
      <c r="CQ160" s="3973"/>
      <c r="CR160" s="3971"/>
      <c r="CS160" s="3973"/>
      <c r="CT160" s="3971"/>
      <c r="CU160" s="3972"/>
      <c r="CV160" s="3972"/>
      <c r="CW160" s="3972"/>
      <c r="CX160" s="3972"/>
      <c r="CY160" s="3972"/>
      <c r="CZ160" s="3972"/>
      <c r="DA160" s="3972"/>
      <c r="DB160" s="3973"/>
      <c r="DC160" s="3971"/>
      <c r="DD160" s="3973"/>
      <c r="DE160" s="3971"/>
      <c r="DF160" s="3972"/>
      <c r="DG160" s="3972"/>
      <c r="DH160" s="3972"/>
      <c r="DI160" s="3972"/>
      <c r="DJ160" s="3972"/>
      <c r="DK160" s="3972"/>
      <c r="DL160" s="3972"/>
      <c r="DM160" s="3973"/>
      <c r="DN160" s="3971"/>
      <c r="DO160" s="3973"/>
      <c r="DP160" s="3971"/>
      <c r="DQ160" s="3972"/>
      <c r="DR160" s="3972"/>
      <c r="DS160" s="3972"/>
      <c r="DT160" s="3972"/>
      <c r="DU160" s="3972"/>
      <c r="DV160" s="3972"/>
      <c r="DW160" s="3972"/>
      <c r="DX160" s="3973"/>
      <c r="DY160" s="3971"/>
      <c r="DZ160" s="3973"/>
      <c r="EA160" s="3971"/>
      <c r="EB160" s="4385"/>
      <c r="EC160" s="4382"/>
      <c r="ED160" s="4247"/>
      <c r="EE160" s="4378"/>
      <c r="EF160" s="4378" t="str">
        <f>IF(T160="","",T160)</f>
        <v/>
      </c>
      <c r="EG160" s="4378"/>
      <c r="EH160" s="4378"/>
      <c r="EI160" s="3959">
        <v>0</v>
      </c>
    </row>
    <row s="8011" customFormat="1" customHeight="1" ht="21">
      <c r="A161" s="4365"/>
      <c r="B161" s="4365"/>
      <c r="C161" s="4365"/>
      <c r="D161" s="4365"/>
      <c r="E161" s="4366"/>
      <c r="F161" s="4366" t="s">
        <v>131</v>
      </c>
      <c r="G161" s="4366"/>
      <c r="H161" s="4366"/>
      <c r="I161" s="4367"/>
      <c r="J161" s="4368"/>
      <c r="K161" s="4365"/>
      <c r="L161" s="4369"/>
      <c r="M161" s="4370"/>
      <c r="N161" s="4370"/>
      <c r="O161" s="4370"/>
      <c r="P161" s="4371"/>
      <c r="Q161" s="4371"/>
      <c r="R161" s="4387"/>
      <c r="S161" s="8012"/>
      <c r="T161" s="8013" t="s">
        <v>599</v>
      </c>
      <c r="U161" s="8014"/>
      <c r="V161" s="8015"/>
      <c r="W161" s="8016"/>
      <c r="X161" s="8017"/>
      <c r="Y161" s="8018"/>
      <c r="Z161" s="8019"/>
      <c r="AA161" s="8020"/>
      <c r="AB161" s="8021"/>
      <c r="AC161" s="8022"/>
      <c r="AD161" s="8023"/>
      <c r="AE161" s="8024"/>
      <c r="AF161" s="8025"/>
      <c r="AG161" s="8026"/>
      <c r="AH161" s="8027"/>
      <c r="AI161" s="8028"/>
      <c r="AJ161" s="8029"/>
      <c r="AK161" s="8030"/>
      <c r="AL161" s="8031"/>
      <c r="AM161" s="8032"/>
      <c r="AN161" s="8033"/>
      <c r="AO161" s="8034"/>
      <c r="AP161" s="8035"/>
      <c r="AQ161" s="8036"/>
      <c r="AR161" s="8037"/>
      <c r="AS161" s="8038"/>
      <c r="AT161" s="8039"/>
      <c r="AU161" s="8040"/>
      <c r="AV161" s="8041"/>
      <c r="AW161" s="8042"/>
      <c r="AX161" s="8043"/>
      <c r="AY161" s="8044"/>
      <c r="AZ161" s="8045"/>
      <c r="BA161" s="8046"/>
      <c r="BB161" s="8047"/>
      <c r="BC161" s="8048"/>
      <c r="BD161" s="8049"/>
      <c r="BE161" s="8050"/>
      <c r="BF161" s="8051"/>
      <c r="BG161" s="8052"/>
      <c r="BH161" s="8053"/>
      <c r="BI161" s="8054"/>
      <c r="BJ161" s="8055"/>
      <c r="BK161" s="8056"/>
      <c r="BL161" s="8057"/>
      <c r="BM161" s="8058"/>
      <c r="BN161" s="8059"/>
      <c r="BO161" s="8060"/>
      <c r="BP161" s="8061"/>
      <c r="BQ161" s="8062"/>
      <c r="BR161" s="8063"/>
      <c r="BS161" s="8064"/>
      <c r="BT161" s="8065"/>
      <c r="BU161" s="8066"/>
      <c r="BV161" s="8067"/>
      <c r="BW161" s="8068"/>
      <c r="BX161" s="8069"/>
      <c r="BY161" s="8070"/>
      <c r="BZ161" s="8071"/>
      <c r="CA161" s="8072"/>
      <c r="CB161" s="8073"/>
      <c r="CC161" s="8074"/>
      <c r="CD161" s="8075"/>
      <c r="CE161" s="8076"/>
      <c r="CF161" s="8077"/>
      <c r="CG161" s="8078"/>
      <c r="CH161" s="8079"/>
      <c r="CI161" s="8080"/>
      <c r="CJ161" s="8081"/>
      <c r="CK161" s="8082"/>
      <c r="CL161" s="8083"/>
      <c r="CM161" s="8084"/>
      <c r="CN161" s="8085"/>
      <c r="CO161" s="8086"/>
      <c r="CP161" s="8087"/>
      <c r="CQ161" s="8088"/>
      <c r="CR161" s="8089"/>
      <c r="CS161" s="8090"/>
      <c r="CT161" s="8091"/>
      <c r="CU161" s="8092"/>
      <c r="CV161" s="8093"/>
      <c r="CW161" s="8094"/>
      <c r="CX161" s="8095"/>
      <c r="CY161" s="8096"/>
      <c r="CZ161" s="8097"/>
      <c r="DA161" s="8098"/>
      <c r="DB161" s="8099"/>
      <c r="DC161" s="8100"/>
      <c r="DD161" s="8101"/>
      <c r="DE161" s="8102"/>
      <c r="DF161" s="8103"/>
      <c r="DG161" s="8104"/>
      <c r="DH161" s="8105"/>
      <c r="DI161" s="8106"/>
      <c r="DJ161" s="8107"/>
      <c r="DK161" s="8108"/>
      <c r="DL161" s="8109"/>
      <c r="DM161" s="8110"/>
      <c r="DN161" s="8111"/>
      <c r="DO161" s="8112"/>
      <c r="DP161" s="8113"/>
      <c r="DQ161" s="8114"/>
      <c r="DR161" s="8115"/>
      <c r="DS161" s="8116"/>
      <c r="DT161" s="8117"/>
      <c r="DU161" s="8118"/>
      <c r="DV161" s="8119"/>
      <c r="DW161" s="8120"/>
      <c r="DX161" s="8121"/>
      <c r="DY161" s="8122"/>
      <c r="DZ161" s="8123"/>
      <c r="EA161" s="8124"/>
      <c r="EB161" s="8125"/>
      <c r="EC161" s="4502" t="s">
        <v>600</v>
      </c>
      <c r="ED161" s="4247"/>
      <c r="EE161" s="4378"/>
      <c r="EF161" s="4378" t="str">
        <f>IF(T161="","",T161)</f>
        <v>Добавить значение признака дифференциации</v>
      </c>
      <c r="EG161" s="4378"/>
      <c r="EH161" s="4378"/>
      <c r="EI161" s="3959">
        <v>0</v>
      </c>
    </row>
    <row s="8126" customFormat="1" customHeight="1" ht="23.25">
      <c r="A162" s="4365"/>
      <c r="B162" s="4365"/>
      <c r="C162" s="4365"/>
      <c r="D162" s="4365"/>
      <c r="E162" s="4366"/>
      <c r="F162" s="4366"/>
      <c r="G162" s="4366"/>
      <c r="H162" s="4366"/>
      <c r="I162" s="4367"/>
      <c r="J162" s="4368" t="str">
        <f>I157&amp;".2"</f>
        <v>1.9.1.1.2</v>
      </c>
      <c r="K162" s="4365"/>
      <c r="L162" s="4369" t="s">
        <v>522</v>
      </c>
      <c r="M162" s="4370"/>
      <c r="N162" s="4370"/>
      <c r="O162" s="4370"/>
      <c r="P162" s="4371"/>
      <c r="Q162" s="4372" t="s">
        <v>106</v>
      </c>
      <c r="R162" s="4373"/>
      <c r="S162" s="4374" t="str">
        <f>$J162</f>
        <v>1.9.1.1.2</v>
      </c>
      <c r="T162" s="4375" t="s">
        <v>523</v>
      </c>
      <c r="U162" s="4376"/>
      <c r="V162" s="3966"/>
      <c r="W162" s="3967"/>
      <c r="X162" s="3967"/>
      <c r="Y162" s="3967"/>
      <c r="Z162" s="3967"/>
      <c r="AA162" s="3967"/>
      <c r="AB162" s="3967"/>
      <c r="AC162" s="3967"/>
      <c r="AD162" s="3967"/>
      <c r="AE162" s="3967"/>
      <c r="AF162" s="3968"/>
      <c r="AG162" s="3966" t="s">
        <v>658</v>
      </c>
      <c r="AH162" s="3967"/>
      <c r="AI162" s="3967"/>
      <c r="AJ162" s="3967"/>
      <c r="AK162" s="3967"/>
      <c r="AL162" s="3967"/>
      <c r="AM162" s="3967"/>
      <c r="AN162" s="3967"/>
      <c r="AO162" s="3967"/>
      <c r="AP162" s="3967"/>
      <c r="AQ162" s="3967"/>
      <c r="AR162" s="3966"/>
      <c r="AS162" s="3967"/>
      <c r="AT162" s="3967"/>
      <c r="AU162" s="3967"/>
      <c r="AV162" s="3967"/>
      <c r="AW162" s="3967"/>
      <c r="AX162" s="3967"/>
      <c r="AY162" s="3967"/>
      <c r="AZ162" s="3967"/>
      <c r="BA162" s="3967"/>
      <c r="BB162" s="3968"/>
      <c r="BC162" s="3966"/>
      <c r="BD162" s="3967"/>
      <c r="BE162" s="3967"/>
      <c r="BF162" s="3967"/>
      <c r="BG162" s="3967"/>
      <c r="BH162" s="3967"/>
      <c r="BI162" s="3967"/>
      <c r="BJ162" s="3967"/>
      <c r="BK162" s="3967"/>
      <c r="BL162" s="3967"/>
      <c r="BM162" s="3968"/>
      <c r="BN162" s="3966"/>
      <c r="BO162" s="3967"/>
      <c r="BP162" s="3967"/>
      <c r="BQ162" s="3967"/>
      <c r="BR162" s="3967"/>
      <c r="BS162" s="3967"/>
      <c r="BT162" s="3967"/>
      <c r="BU162" s="3967"/>
      <c r="BV162" s="3967"/>
      <c r="BW162" s="3967"/>
      <c r="BX162" s="3968"/>
      <c r="BY162" s="3966"/>
      <c r="BZ162" s="3967"/>
      <c r="CA162" s="3967"/>
      <c r="CB162" s="3967"/>
      <c r="CC162" s="3967"/>
      <c r="CD162" s="3967"/>
      <c r="CE162" s="3967"/>
      <c r="CF162" s="3967"/>
      <c r="CG162" s="3967"/>
      <c r="CH162" s="3967"/>
      <c r="CI162" s="3968"/>
      <c r="CJ162" s="3966"/>
      <c r="CK162" s="3967"/>
      <c r="CL162" s="3967"/>
      <c r="CM162" s="3967"/>
      <c r="CN162" s="3967"/>
      <c r="CO162" s="3967"/>
      <c r="CP162" s="3967"/>
      <c r="CQ162" s="3967"/>
      <c r="CR162" s="3967"/>
      <c r="CS162" s="3967"/>
      <c r="CT162" s="3968"/>
      <c r="CU162" s="3966"/>
      <c r="CV162" s="3967"/>
      <c r="CW162" s="3967"/>
      <c r="CX162" s="3967"/>
      <c r="CY162" s="3967"/>
      <c r="CZ162" s="3967"/>
      <c r="DA162" s="3967"/>
      <c r="DB162" s="3967"/>
      <c r="DC162" s="3967"/>
      <c r="DD162" s="3967"/>
      <c r="DE162" s="3968"/>
      <c r="DF162" s="3966"/>
      <c r="DG162" s="3967"/>
      <c r="DH162" s="3967"/>
      <c r="DI162" s="3967"/>
      <c r="DJ162" s="3967"/>
      <c r="DK162" s="3967"/>
      <c r="DL162" s="3967"/>
      <c r="DM162" s="3967"/>
      <c r="DN162" s="3967"/>
      <c r="DO162" s="3967"/>
      <c r="DP162" s="3968"/>
      <c r="DQ162" s="3966"/>
      <c r="DR162" s="3967"/>
      <c r="DS162" s="3967"/>
      <c r="DT162" s="3967"/>
      <c r="DU162" s="3967"/>
      <c r="DV162" s="3967"/>
      <c r="DW162" s="3967"/>
      <c r="DX162" s="3967"/>
      <c r="DY162" s="3967"/>
      <c r="DZ162" s="3967"/>
      <c r="EA162" s="3968"/>
      <c r="EB162" s="3968"/>
      <c r="EC162" s="4377" t="s">
        <v>598</v>
      </c>
      <c r="ED162" s="4247"/>
      <c r="EE162" s="4378"/>
      <c r="EF162" s="4378" t="str">
        <f>IF(T162="","",T162)</f>
        <v>Группа потребителей</v>
      </c>
      <c r="EG162" s="4378"/>
      <c r="EH162" s="4378"/>
      <c r="EI162" s="3959">
        <v>0</v>
      </c>
    </row>
    <row s="8127" customFormat="1" customHeight="1" ht="23.25">
      <c r="A163" s="4365"/>
      <c r="B163" s="4365"/>
      <c r="C163" s="4365"/>
      <c r="D163" s="4365"/>
      <c r="E163" s="4366"/>
      <c r="F163" s="4366"/>
      <c r="G163" s="4366"/>
      <c r="H163" s="4366"/>
      <c r="I163" s="4367"/>
      <c r="J163" s="4367" t="str">
        <f>I157&amp;".1"</f>
        <v>1.9.1.1.1</v>
      </c>
      <c r="K163" s="4368" t="str">
        <f>J162&amp;".1"</f>
        <v>1.9.1.1.2.1</v>
      </c>
      <c r="L163" s="4369"/>
      <c r="M163" s="4370"/>
      <c r="N163" s="4370"/>
      <c r="O163" s="4370"/>
      <c r="P163" s="4371"/>
      <c r="Q163" s="4371"/>
      <c r="R163" s="4373">
        <v>1</v>
      </c>
      <c r="S163" s="4374" t="str">
        <f>$K163</f>
        <v>1.9.1.1.2.1</v>
      </c>
      <c r="T163" s="4380" t="s">
        <v>659</v>
      </c>
      <c r="U163" s="4376"/>
      <c r="V163" s="3969"/>
      <c r="W163" s="3969"/>
      <c r="X163" s="3969"/>
      <c r="Y163" s="3969"/>
      <c r="Z163" s="3969"/>
      <c r="AA163" s="3969"/>
      <c r="AB163" s="3969"/>
      <c r="AC163" s="3970"/>
      <c r="AD163" s="3971" t="s">
        <v>63</v>
      </c>
      <c r="AE163" s="3970"/>
      <c r="AF163" s="3971" t="s">
        <v>63</v>
      </c>
      <c r="AG163" s="3969">
        <v>201.01</v>
      </c>
      <c r="AH163" s="3969"/>
      <c r="AI163" s="3969"/>
      <c r="AJ163" s="3969"/>
      <c r="AK163" s="3969"/>
      <c r="AL163" s="3969"/>
      <c r="AM163" s="3969"/>
      <c r="AN163" s="3970">
        <v>45292</v>
      </c>
      <c r="AO163" s="3971" t="s">
        <v>63</v>
      </c>
      <c r="AP163" s="4274">
        <v>45473</v>
      </c>
      <c r="AQ163" s="3971" t="s">
        <v>63</v>
      </c>
      <c r="AR163" s="3969">
        <v>220.11</v>
      </c>
      <c r="AS163" s="3969"/>
      <c r="AT163" s="3969"/>
      <c r="AU163" s="3969"/>
      <c r="AV163" s="3969"/>
      <c r="AW163" s="3969"/>
      <c r="AX163" s="3969"/>
      <c r="AY163" s="3970">
        <v>45474</v>
      </c>
      <c r="AZ163" s="3971" t="s">
        <v>63</v>
      </c>
      <c r="BA163" s="3970">
        <v>45838</v>
      </c>
      <c r="BB163" s="3971" t="s">
        <v>63</v>
      </c>
      <c r="BC163" s="3969">
        <v>238.8</v>
      </c>
      <c r="BD163" s="3969"/>
      <c r="BE163" s="3969"/>
      <c r="BF163" s="3969"/>
      <c r="BG163" s="3969"/>
      <c r="BH163" s="3969"/>
      <c r="BI163" s="3969"/>
      <c r="BJ163" s="3970">
        <v>45839</v>
      </c>
      <c r="BK163" s="3971" t="s">
        <v>63</v>
      </c>
      <c r="BL163" s="3970">
        <v>46022</v>
      </c>
      <c r="BM163" s="3971" t="s">
        <v>63</v>
      </c>
      <c r="BN163" s="3969">
        <v>238.8</v>
      </c>
      <c r="BO163" s="3969"/>
      <c r="BP163" s="3969"/>
      <c r="BQ163" s="3969"/>
      <c r="BR163" s="3969"/>
      <c r="BS163" s="3969"/>
      <c r="BT163" s="3969"/>
      <c r="BU163" s="3970">
        <v>46023</v>
      </c>
      <c r="BV163" s="3971" t="s">
        <v>63</v>
      </c>
      <c r="BW163" s="3970">
        <v>46203</v>
      </c>
      <c r="BX163" s="3971" t="s">
        <v>63</v>
      </c>
      <c r="BY163" s="3969">
        <v>242.57</v>
      </c>
      <c r="BZ163" s="3969"/>
      <c r="CA163" s="3969"/>
      <c r="CB163" s="3969"/>
      <c r="CC163" s="3969"/>
      <c r="CD163" s="3969"/>
      <c r="CE163" s="3969"/>
      <c r="CF163" s="3970">
        <v>46204</v>
      </c>
      <c r="CG163" s="3971" t="s">
        <v>63</v>
      </c>
      <c r="CH163" s="3970">
        <v>46387</v>
      </c>
      <c r="CI163" s="3971" t="s">
        <v>63</v>
      </c>
      <c r="CJ163" s="3969">
        <v>242.57</v>
      </c>
      <c r="CK163" s="3969"/>
      <c r="CL163" s="3969"/>
      <c r="CM163" s="3969"/>
      <c r="CN163" s="3969"/>
      <c r="CO163" s="3969"/>
      <c r="CP163" s="3969"/>
      <c r="CQ163" s="3970">
        <v>46388</v>
      </c>
      <c r="CR163" s="3971" t="s">
        <v>63</v>
      </c>
      <c r="CS163" s="3970">
        <v>46568</v>
      </c>
      <c r="CT163" s="3971" t="s">
        <v>63</v>
      </c>
      <c r="CU163" s="3969">
        <v>257.12</v>
      </c>
      <c r="CV163" s="3969"/>
      <c r="CW163" s="3969"/>
      <c r="CX163" s="3969"/>
      <c r="CY163" s="3969"/>
      <c r="CZ163" s="3969"/>
      <c r="DA163" s="3969"/>
      <c r="DB163" s="3970">
        <v>46569</v>
      </c>
      <c r="DC163" s="3971" t="s">
        <v>63</v>
      </c>
      <c r="DD163" s="3970">
        <v>46752</v>
      </c>
      <c r="DE163" s="3971" t="s">
        <v>63</v>
      </c>
      <c r="DF163" s="3969">
        <v>257.12</v>
      </c>
      <c r="DG163" s="3969"/>
      <c r="DH163" s="3969"/>
      <c r="DI163" s="3969"/>
      <c r="DJ163" s="3969"/>
      <c r="DK163" s="3969"/>
      <c r="DL163" s="3969"/>
      <c r="DM163" s="3970">
        <v>46753</v>
      </c>
      <c r="DN163" s="3971" t="s">
        <v>63</v>
      </c>
      <c r="DO163" s="3970">
        <v>46934</v>
      </c>
      <c r="DP163" s="3971" t="s">
        <v>63</v>
      </c>
      <c r="DQ163" s="3969">
        <v>261.59</v>
      </c>
      <c r="DR163" s="3969"/>
      <c r="DS163" s="3969"/>
      <c r="DT163" s="3969"/>
      <c r="DU163" s="3969"/>
      <c r="DV163" s="3969"/>
      <c r="DW163" s="3969"/>
      <c r="DX163" s="3970">
        <v>46935</v>
      </c>
      <c r="DY163" s="3971" t="s">
        <v>63</v>
      </c>
      <c r="DZ163" s="3970">
        <v>47118</v>
      </c>
      <c r="EA163" s="3971" t="s">
        <v>63</v>
      </c>
      <c r="EB163" s="4381"/>
      <c r="EC163"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163" s="4247">
        <f>STRCHECKDATE(V164:EB164)</f>
      </c>
      <c r="EE163" s="4378"/>
      <c r="EF163" s="4378" t="str">
        <f>IF(T163="","",T163)</f>
        <v>С учетом НДС</v>
      </c>
      <c r="EG163" s="4378"/>
      <c r="EH163" s="4378"/>
      <c r="EI163" s="3959">
        <v>0</v>
      </c>
    </row>
    <row s="8128" customFormat="1" customHeight="1" ht="14.25">
      <c r="A164" s="4365"/>
      <c r="B164" s="4365"/>
      <c r="C164" s="4365"/>
      <c r="D164" s="4365"/>
      <c r="E164" s="4366"/>
      <c r="F164" s="4366"/>
      <c r="G164" s="4366"/>
      <c r="H164" s="4366"/>
      <c r="I164" s="4367"/>
      <c r="J164" s="4367" t="str">
        <f>I157&amp;".1"</f>
        <v>1.9.1.1.1</v>
      </c>
      <c r="K164" s="4368"/>
      <c r="L164" s="4369"/>
      <c r="M164" s="4370"/>
      <c r="N164" s="4370"/>
      <c r="O164" s="4370"/>
      <c r="P164" s="4371"/>
      <c r="Q164" s="4371"/>
      <c r="R164" s="4373"/>
      <c r="S164" s="4384"/>
      <c r="T164" s="4376"/>
      <c r="U164" s="4376"/>
      <c r="V164" s="3972"/>
      <c r="W164" s="3972"/>
      <c r="X164" s="3972"/>
      <c r="Y164" s="3972"/>
      <c r="Z164" s="3972"/>
      <c r="AA164" s="3972"/>
      <c r="AB164" s="3972"/>
      <c r="AC164" s="3973"/>
      <c r="AD164" s="3971"/>
      <c r="AE164" s="3973"/>
      <c r="AF164" s="3971"/>
      <c r="AG164" s="3972"/>
      <c r="AH164" s="3972"/>
      <c r="AI164" s="3972"/>
      <c r="AJ164" s="3972"/>
      <c r="AK164" s="3972"/>
      <c r="AL164" s="3972"/>
      <c r="AM164" s="3972"/>
      <c r="AN164" s="3973"/>
      <c r="AO164" s="3971"/>
      <c r="AP164" s="4275"/>
      <c r="AQ164" s="3971"/>
      <c r="AR164" s="3972"/>
      <c r="AS164" s="3972"/>
      <c r="AT164" s="3972"/>
      <c r="AU164" s="3972"/>
      <c r="AV164" s="3972"/>
      <c r="AW164" s="3972"/>
      <c r="AX164" s="3972"/>
      <c r="AY164" s="3973"/>
      <c r="AZ164" s="3971"/>
      <c r="BA164" s="3973"/>
      <c r="BB164" s="3971"/>
      <c r="BC164" s="3972"/>
      <c r="BD164" s="3972"/>
      <c r="BE164" s="3972"/>
      <c r="BF164" s="3972"/>
      <c r="BG164" s="3972"/>
      <c r="BH164" s="3972"/>
      <c r="BI164" s="3972"/>
      <c r="BJ164" s="3973"/>
      <c r="BK164" s="3971"/>
      <c r="BL164" s="3973"/>
      <c r="BM164" s="3971"/>
      <c r="BN164" s="3972"/>
      <c r="BO164" s="3972"/>
      <c r="BP164" s="3972"/>
      <c r="BQ164" s="3972"/>
      <c r="BR164" s="3972"/>
      <c r="BS164" s="3972"/>
      <c r="BT164" s="3972"/>
      <c r="BU164" s="3973"/>
      <c r="BV164" s="3971"/>
      <c r="BW164" s="3973"/>
      <c r="BX164" s="3971"/>
      <c r="BY164" s="3972"/>
      <c r="BZ164" s="3972"/>
      <c r="CA164" s="3972"/>
      <c r="CB164" s="3972"/>
      <c r="CC164" s="3972"/>
      <c r="CD164" s="3972"/>
      <c r="CE164" s="3972"/>
      <c r="CF164" s="3973"/>
      <c r="CG164" s="3971"/>
      <c r="CH164" s="3973"/>
      <c r="CI164" s="3971"/>
      <c r="CJ164" s="3972"/>
      <c r="CK164" s="3972"/>
      <c r="CL164" s="3972"/>
      <c r="CM164" s="3972"/>
      <c r="CN164" s="3972"/>
      <c r="CO164" s="3972"/>
      <c r="CP164" s="3972"/>
      <c r="CQ164" s="3973"/>
      <c r="CR164" s="3971"/>
      <c r="CS164" s="3973"/>
      <c r="CT164" s="3971"/>
      <c r="CU164" s="3972"/>
      <c r="CV164" s="3972"/>
      <c r="CW164" s="3972"/>
      <c r="CX164" s="3972"/>
      <c r="CY164" s="3972"/>
      <c r="CZ164" s="3972"/>
      <c r="DA164" s="3972"/>
      <c r="DB164" s="3973"/>
      <c r="DC164" s="3971"/>
      <c r="DD164" s="3973"/>
      <c r="DE164" s="3971"/>
      <c r="DF164" s="3972"/>
      <c r="DG164" s="3972"/>
      <c r="DH164" s="3972"/>
      <c r="DI164" s="3972"/>
      <c r="DJ164" s="3972"/>
      <c r="DK164" s="3972"/>
      <c r="DL164" s="3972"/>
      <c r="DM164" s="3973"/>
      <c r="DN164" s="3971"/>
      <c r="DO164" s="3973"/>
      <c r="DP164" s="3971"/>
      <c r="DQ164" s="3972"/>
      <c r="DR164" s="3972"/>
      <c r="DS164" s="3972"/>
      <c r="DT164" s="3972"/>
      <c r="DU164" s="3972"/>
      <c r="DV164" s="3972"/>
      <c r="DW164" s="3972"/>
      <c r="DX164" s="3973"/>
      <c r="DY164" s="3971"/>
      <c r="DZ164" s="3973"/>
      <c r="EA164" s="3971"/>
      <c r="EB164" s="4385"/>
      <c r="EC164" s="4382"/>
      <c r="ED164" s="4247"/>
      <c r="EE164" s="4378"/>
      <c r="EF164" s="4378" t="str">
        <f>IF(T164="","",T164)</f>
        <v/>
      </c>
      <c r="EG164" s="4378"/>
      <c r="EH164" s="4378"/>
      <c r="EI164" s="3959">
        <v>0</v>
      </c>
    </row>
    <row s="8129" customFormat="1" customHeight="1" ht="21">
      <c r="A165" s="4365"/>
      <c r="B165" s="4365"/>
      <c r="C165" s="4365"/>
      <c r="D165" s="4365"/>
      <c r="E165" s="4366"/>
      <c r="F165" s="4366"/>
      <c r="G165" s="4366"/>
      <c r="H165" s="4366"/>
      <c r="I165" s="4367"/>
      <c r="J165" s="4368" t="str">
        <f>I157&amp;".1"</f>
        <v>1.9.1.1.1</v>
      </c>
      <c r="K165" s="4365"/>
      <c r="L165" s="4369"/>
      <c r="M165" s="4370"/>
      <c r="N165" s="4370"/>
      <c r="O165" s="4370"/>
      <c r="P165" s="4371"/>
      <c r="Q165" s="4371"/>
      <c r="R165" s="4387"/>
      <c r="S165" s="8130"/>
      <c r="T165" s="8131" t="s">
        <v>599</v>
      </c>
      <c r="U165" s="8132"/>
      <c r="V165" s="8133"/>
      <c r="W165" s="8134"/>
      <c r="X165" s="8135"/>
      <c r="Y165" s="8136"/>
      <c r="Z165" s="8137"/>
      <c r="AA165" s="8138"/>
      <c r="AB165" s="8139"/>
      <c r="AC165" s="8140"/>
      <c r="AD165" s="8141"/>
      <c r="AE165" s="8142"/>
      <c r="AF165" s="8143"/>
      <c r="AG165" s="8144"/>
      <c r="AH165" s="8145"/>
      <c r="AI165" s="8146"/>
      <c r="AJ165" s="8147"/>
      <c r="AK165" s="8148"/>
      <c r="AL165" s="8149"/>
      <c r="AM165" s="8150"/>
      <c r="AN165" s="8151"/>
      <c r="AO165" s="8152"/>
      <c r="AP165" s="8153"/>
      <c r="AQ165" s="8154"/>
      <c r="AR165" s="8155"/>
      <c r="AS165" s="8156"/>
      <c r="AT165" s="8157"/>
      <c r="AU165" s="8158"/>
      <c r="AV165" s="8159"/>
      <c r="AW165" s="8160"/>
      <c r="AX165" s="8161"/>
      <c r="AY165" s="8162"/>
      <c r="AZ165" s="8163"/>
      <c r="BA165" s="8164"/>
      <c r="BB165" s="8165"/>
      <c r="BC165" s="8166"/>
      <c r="BD165" s="8167"/>
      <c r="BE165" s="8168"/>
      <c r="BF165" s="8169"/>
      <c r="BG165" s="8170"/>
      <c r="BH165" s="8171"/>
      <c r="BI165" s="8172"/>
      <c r="BJ165" s="8173"/>
      <c r="BK165" s="8174"/>
      <c r="BL165" s="8175"/>
      <c r="BM165" s="8176"/>
      <c r="BN165" s="8177"/>
      <c r="BO165" s="8178"/>
      <c r="BP165" s="8179"/>
      <c r="BQ165" s="8180"/>
      <c r="BR165" s="8181"/>
      <c r="BS165" s="8182"/>
      <c r="BT165" s="8183"/>
      <c r="BU165" s="8184"/>
      <c r="BV165" s="8185"/>
      <c r="BW165" s="8186"/>
      <c r="BX165" s="8187"/>
      <c r="BY165" s="8188"/>
      <c r="BZ165" s="8189"/>
      <c r="CA165" s="8190"/>
      <c r="CB165" s="8191"/>
      <c r="CC165" s="8192"/>
      <c r="CD165" s="8193"/>
      <c r="CE165" s="8194"/>
      <c r="CF165" s="8195"/>
      <c r="CG165" s="8196"/>
      <c r="CH165" s="8197"/>
      <c r="CI165" s="8198"/>
      <c r="CJ165" s="8199"/>
      <c r="CK165" s="8200"/>
      <c r="CL165" s="8201"/>
      <c r="CM165" s="8202"/>
      <c r="CN165" s="8203"/>
      <c r="CO165" s="8204"/>
      <c r="CP165" s="8205"/>
      <c r="CQ165" s="8206"/>
      <c r="CR165" s="8207"/>
      <c r="CS165" s="8208"/>
      <c r="CT165" s="8209"/>
      <c r="CU165" s="8210"/>
      <c r="CV165" s="8211"/>
      <c r="CW165" s="8212"/>
      <c r="CX165" s="8213"/>
      <c r="CY165" s="8214"/>
      <c r="CZ165" s="8215"/>
      <c r="DA165" s="8216"/>
      <c r="DB165" s="8217"/>
      <c r="DC165" s="8218"/>
      <c r="DD165" s="8219"/>
      <c r="DE165" s="8220"/>
      <c r="DF165" s="8221"/>
      <c r="DG165" s="8222"/>
      <c r="DH165" s="8223"/>
      <c r="DI165" s="8224"/>
      <c r="DJ165" s="8225"/>
      <c r="DK165" s="8226"/>
      <c r="DL165" s="8227"/>
      <c r="DM165" s="8228"/>
      <c r="DN165" s="8229"/>
      <c r="DO165" s="8230"/>
      <c r="DP165" s="8231"/>
      <c r="DQ165" s="8232"/>
      <c r="DR165" s="8233"/>
      <c r="DS165" s="8234"/>
      <c r="DT165" s="8235"/>
      <c r="DU165" s="8236"/>
      <c r="DV165" s="8237"/>
      <c r="DW165" s="8238"/>
      <c r="DX165" s="8239"/>
      <c r="DY165" s="8240"/>
      <c r="DZ165" s="8241"/>
      <c r="EA165" s="8242"/>
      <c r="EB165" s="8243"/>
      <c r="EC165" s="4502" t="s">
        <v>600</v>
      </c>
      <c r="ED165" s="4247"/>
      <c r="EE165" s="4378"/>
      <c r="EF165" s="4378" t="str">
        <f>IF(T165="","",T165)</f>
        <v>Добавить значение признака дифференциации</v>
      </c>
      <c r="EG165" s="4378"/>
      <c r="EH165" s="4378"/>
      <c r="EI165" s="3959">
        <v>0</v>
      </c>
    </row>
    <row s="8244" customFormat="1" customHeight="1" ht="21">
      <c r="A166" s="4365"/>
      <c r="B166" s="4365"/>
      <c r="C166" s="4365"/>
      <c r="D166" s="4365"/>
      <c r="E166" s="4366"/>
      <c r="F166" s="4366" t="s">
        <v>131</v>
      </c>
      <c r="G166" s="4366"/>
      <c r="H166" s="4366"/>
      <c r="I166" s="4368"/>
      <c r="J166" s="4365"/>
      <c r="K166" s="4365"/>
      <c r="L166" s="4369"/>
      <c r="M166" s="4370"/>
      <c r="N166" s="4370"/>
      <c r="O166" s="4370"/>
      <c r="P166" s="4371"/>
      <c r="Q166" s="4371"/>
      <c r="R166" s="4387"/>
      <c r="S166" s="8245"/>
      <c r="T166" s="8246" t="s">
        <v>528</v>
      </c>
      <c r="U166" s="8247"/>
      <c r="V166" s="8248"/>
      <c r="W166" s="8249"/>
      <c r="X166" s="8250"/>
      <c r="Y166" s="8251"/>
      <c r="Z166" s="8252"/>
      <c r="AA166" s="8253"/>
      <c r="AB166" s="8254"/>
      <c r="AC166" s="8255"/>
      <c r="AD166" s="8256"/>
      <c r="AE166" s="8257"/>
      <c r="AF166" s="8258"/>
      <c r="AG166" s="8259"/>
      <c r="AH166" s="8260"/>
      <c r="AI166" s="8261"/>
      <c r="AJ166" s="8262"/>
      <c r="AK166" s="8263"/>
      <c r="AL166" s="8264"/>
      <c r="AM166" s="8265"/>
      <c r="AN166" s="8266"/>
      <c r="AO166" s="8267"/>
      <c r="AP166" s="8268"/>
      <c r="AQ166" s="8269"/>
      <c r="AR166" s="8270"/>
      <c r="AS166" s="8271"/>
      <c r="AT166" s="8272"/>
      <c r="AU166" s="8273"/>
      <c r="AV166" s="8274"/>
      <c r="AW166" s="8275"/>
      <c r="AX166" s="8276"/>
      <c r="AY166" s="8277"/>
      <c r="AZ166" s="8278"/>
      <c r="BA166" s="8279"/>
      <c r="BB166" s="8280"/>
      <c r="BC166" s="8281"/>
      <c r="BD166" s="8282"/>
      <c r="BE166" s="8283"/>
      <c r="BF166" s="8284"/>
      <c r="BG166" s="8285"/>
      <c r="BH166" s="8286"/>
      <c r="BI166" s="8287"/>
      <c r="BJ166" s="8288"/>
      <c r="BK166" s="8289"/>
      <c r="BL166" s="8290"/>
      <c r="BM166" s="8291"/>
      <c r="BN166" s="8292"/>
      <c r="BO166" s="8293"/>
      <c r="BP166" s="8294"/>
      <c r="BQ166" s="8295"/>
      <c r="BR166" s="8296"/>
      <c r="BS166" s="8297"/>
      <c r="BT166" s="8298"/>
      <c r="BU166" s="8299"/>
      <c r="BV166" s="8300"/>
      <c r="BW166" s="8301"/>
      <c r="BX166" s="8302"/>
      <c r="BY166" s="8303"/>
      <c r="BZ166" s="8304"/>
      <c r="CA166" s="8305"/>
      <c r="CB166" s="8306"/>
      <c r="CC166" s="8307"/>
      <c r="CD166" s="8308"/>
      <c r="CE166" s="8309"/>
      <c r="CF166" s="8310"/>
      <c r="CG166" s="8311"/>
      <c r="CH166" s="8312"/>
      <c r="CI166" s="8313"/>
      <c r="CJ166" s="8314"/>
      <c r="CK166" s="8315"/>
      <c r="CL166" s="8316"/>
      <c r="CM166" s="8317"/>
      <c r="CN166" s="8318"/>
      <c r="CO166" s="8319"/>
      <c r="CP166" s="8320"/>
      <c r="CQ166" s="8321"/>
      <c r="CR166" s="8322"/>
      <c r="CS166" s="8323"/>
      <c r="CT166" s="8324"/>
      <c r="CU166" s="8325"/>
      <c r="CV166" s="8326"/>
      <c r="CW166" s="8327"/>
      <c r="CX166" s="8328"/>
      <c r="CY166" s="8329"/>
      <c r="CZ166" s="8330"/>
      <c r="DA166" s="8331"/>
      <c r="DB166" s="8332"/>
      <c r="DC166" s="8333"/>
      <c r="DD166" s="8334"/>
      <c r="DE166" s="8335"/>
      <c r="DF166" s="8336"/>
      <c r="DG166" s="8337"/>
      <c r="DH166" s="8338"/>
      <c r="DI166" s="8339"/>
      <c r="DJ166" s="8340"/>
      <c r="DK166" s="8341"/>
      <c r="DL166" s="8342"/>
      <c r="DM166" s="8343"/>
      <c r="DN166" s="8344"/>
      <c r="DO166" s="8345"/>
      <c r="DP166" s="8346"/>
      <c r="DQ166" s="8347"/>
      <c r="DR166" s="8348"/>
      <c r="DS166" s="8349"/>
      <c r="DT166" s="8350"/>
      <c r="DU166" s="8351"/>
      <c r="DV166" s="8352"/>
      <c r="DW166" s="8353"/>
      <c r="DX166" s="8354"/>
      <c r="DY166" s="8355"/>
      <c r="DZ166" s="8356"/>
      <c r="EA166" s="8357"/>
      <c r="EB166" s="8358"/>
      <c r="EC166" s="8359"/>
      <c r="ED166" s="4247"/>
      <c r="EE166" s="4378"/>
      <c r="EF166" s="4378" t="str">
        <f>IF(T166="","",T166)</f>
        <v>Добавить группу потребителей</v>
      </c>
      <c r="EG166" s="4378"/>
      <c r="EH166" s="4378"/>
      <c r="EI166" s="3959">
        <v>0</v>
      </c>
    </row>
    <row s="8360" customFormat="1" customHeight="1" ht="21">
      <c r="A167" s="4365"/>
      <c r="B167" s="4365"/>
      <c r="C167" s="4365"/>
      <c r="D167" s="4365"/>
      <c r="E167" s="4366"/>
      <c r="F167" s="4366" t="s">
        <v>131</v>
      </c>
      <c r="G167" s="4366"/>
      <c r="H167" s="4680"/>
      <c r="I167" s="4365"/>
      <c r="J167" s="4365"/>
      <c r="K167" s="4365"/>
      <c r="L167" s="4369"/>
      <c r="M167" s="4681"/>
      <c r="N167" s="4681"/>
      <c r="O167" s="4239"/>
      <c r="P167" s="5047"/>
      <c r="Q167" s="5048"/>
      <c r="R167" s="5049"/>
      <c r="S167" s="8361"/>
      <c r="T167" s="8362" t="s">
        <v>601</v>
      </c>
      <c r="U167" s="8363"/>
      <c r="V167" s="8364"/>
      <c r="W167" s="8365"/>
      <c r="X167" s="8366"/>
      <c r="Y167" s="8367"/>
      <c r="Z167" s="8368"/>
      <c r="AA167" s="8369"/>
      <c r="AB167" s="8370"/>
      <c r="AC167" s="8371"/>
      <c r="AD167" s="8372"/>
      <c r="AE167" s="8373"/>
      <c r="AF167" s="8374"/>
      <c r="AG167" s="8375"/>
      <c r="AH167" s="8376"/>
      <c r="AI167" s="8377"/>
      <c r="AJ167" s="8378"/>
      <c r="AK167" s="8379"/>
      <c r="AL167" s="8380"/>
      <c r="AM167" s="8381"/>
      <c r="AN167" s="8382"/>
      <c r="AO167" s="8383"/>
      <c r="AP167" s="8384"/>
      <c r="AQ167" s="8385"/>
      <c r="AR167" s="8386"/>
      <c r="AS167" s="8387"/>
      <c r="AT167" s="8388"/>
      <c r="AU167" s="8389"/>
      <c r="AV167" s="8390"/>
      <c r="AW167" s="8391"/>
      <c r="AX167" s="8392"/>
      <c r="AY167" s="8393"/>
      <c r="AZ167" s="8394"/>
      <c r="BA167" s="8395"/>
      <c r="BB167" s="8396"/>
      <c r="BC167" s="8397"/>
      <c r="BD167" s="8398"/>
      <c r="BE167" s="8399"/>
      <c r="BF167" s="8400"/>
      <c r="BG167" s="8401"/>
      <c r="BH167" s="8402"/>
      <c r="BI167" s="8403"/>
      <c r="BJ167" s="8404"/>
      <c r="BK167" s="8405"/>
      <c r="BL167" s="8406"/>
      <c r="BM167" s="8407"/>
      <c r="BN167" s="8408"/>
      <c r="BO167" s="8409"/>
      <c r="BP167" s="8410"/>
      <c r="BQ167" s="8411"/>
      <c r="BR167" s="8412"/>
      <c r="BS167" s="8413"/>
      <c r="BT167" s="8414"/>
      <c r="BU167" s="8415"/>
      <c r="BV167" s="8416"/>
      <c r="BW167" s="8417"/>
      <c r="BX167" s="8418"/>
      <c r="BY167" s="8419"/>
      <c r="BZ167" s="8420"/>
      <c r="CA167" s="8421"/>
      <c r="CB167" s="8422"/>
      <c r="CC167" s="8423"/>
      <c r="CD167" s="8424"/>
      <c r="CE167" s="8425"/>
      <c r="CF167" s="8426"/>
      <c r="CG167" s="8427"/>
      <c r="CH167" s="8428"/>
      <c r="CI167" s="8429"/>
      <c r="CJ167" s="8430"/>
      <c r="CK167" s="8431"/>
      <c r="CL167" s="8432"/>
      <c r="CM167" s="8433"/>
      <c r="CN167" s="8434"/>
      <c r="CO167" s="8435"/>
      <c r="CP167" s="8436"/>
      <c r="CQ167" s="8437"/>
      <c r="CR167" s="8438"/>
      <c r="CS167" s="8439"/>
      <c r="CT167" s="8440"/>
      <c r="CU167" s="8441"/>
      <c r="CV167" s="8442"/>
      <c r="CW167" s="8443"/>
      <c r="CX167" s="8444"/>
      <c r="CY167" s="8445"/>
      <c r="CZ167" s="8446"/>
      <c r="DA167" s="8447"/>
      <c r="DB167" s="8448"/>
      <c r="DC167" s="8449"/>
      <c r="DD167" s="8450"/>
      <c r="DE167" s="8451"/>
      <c r="DF167" s="8452"/>
      <c r="DG167" s="8453"/>
      <c r="DH167" s="8454"/>
      <c r="DI167" s="8455"/>
      <c r="DJ167" s="8456"/>
      <c r="DK167" s="8457"/>
      <c r="DL167" s="8458"/>
      <c r="DM167" s="8459"/>
      <c r="DN167" s="8460"/>
      <c r="DO167" s="8461"/>
      <c r="DP167" s="8462"/>
      <c r="DQ167" s="8463"/>
      <c r="DR167" s="8464"/>
      <c r="DS167" s="8465"/>
      <c r="DT167" s="8466"/>
      <c r="DU167" s="8467"/>
      <c r="DV167" s="8468"/>
      <c r="DW167" s="8469"/>
      <c r="DX167" s="8470"/>
      <c r="DY167" s="8471"/>
      <c r="DZ167" s="8472"/>
      <c r="EA167" s="8473"/>
      <c r="EB167" s="8474"/>
      <c r="EC167" s="8475"/>
      <c r="ED167" s="4247"/>
      <c r="EE167" s="4378"/>
      <c r="EF167" s="4378" t="str">
        <f>IF(T167="","",T167)</f>
        <v>Добавить наименование признака дифференциации</v>
      </c>
      <c r="EG167" s="4378"/>
      <c r="EH167" s="4378"/>
      <c r="EI167" s="3959">
        <v>0</v>
      </c>
    </row>
    <row s="8476" customFormat="1" customHeight="1" ht="14.25">
      <c r="A168" s="5166"/>
      <c r="B168" s="5166"/>
      <c r="C168" s="5166"/>
      <c r="D168" s="5166"/>
      <c r="E168" s="4366"/>
      <c r="F168" s="4680" t="s">
        <v>131</v>
      </c>
      <c r="G168" s="5166"/>
      <c r="H168" s="5166"/>
      <c r="I168" s="5166"/>
      <c r="J168" s="5166"/>
      <c r="K168" s="5166"/>
      <c r="L168" s="5167"/>
      <c r="M168" s="5168"/>
      <c r="N168" s="5168"/>
      <c r="O168" s="4247"/>
      <c r="P168" s="5169"/>
      <c r="Q168" s="5170"/>
      <c r="R168" s="5169"/>
      <c r="S168" s="5171"/>
      <c r="T168" s="5172" t="s">
        <v>315</v>
      </c>
      <c r="U168" s="4238"/>
      <c r="V168" s="4238"/>
      <c r="W168" s="4238"/>
      <c r="X168" s="4238"/>
      <c r="Y168" s="4238"/>
      <c r="Z168" s="4238"/>
      <c r="AA168" s="4238"/>
      <c r="AB168" s="4238"/>
      <c r="AC168" s="4238"/>
      <c r="AD168" s="4238"/>
      <c r="AE168" s="4238"/>
      <c r="AF168" s="4238"/>
      <c r="AG168" s="4238"/>
      <c r="AH168" s="4238"/>
      <c r="AI168" s="4238"/>
      <c r="AJ168" s="4238"/>
      <c r="AK168" s="4238"/>
      <c r="AL168" s="4238"/>
      <c r="AM168" s="4238"/>
      <c r="AN168" s="4238"/>
      <c r="AO168" s="4238"/>
      <c r="AP168" s="4238"/>
      <c r="AQ168" s="4238"/>
      <c r="AR168" s="4238"/>
      <c r="AS168" s="4238"/>
      <c r="AT168" s="4238"/>
      <c r="AU168" s="4238"/>
      <c r="AV168" s="4238"/>
      <c r="AW168" s="4238"/>
      <c r="AX168" s="4238"/>
      <c r="AY168" s="4238"/>
      <c r="AZ168" s="4238"/>
      <c r="BA168" s="4238"/>
      <c r="BB168" s="4238"/>
      <c r="BC168" s="4238"/>
      <c r="BD168" s="4238"/>
      <c r="BE168" s="4238"/>
      <c r="BF168" s="4238"/>
      <c r="BG168" s="4238"/>
      <c r="BH168" s="4238"/>
      <c r="BI168" s="4238"/>
      <c r="BJ168" s="4238"/>
      <c r="BK168" s="4238"/>
      <c r="BL168" s="4238"/>
      <c r="BM168" s="4238"/>
      <c r="BN168" s="4238"/>
      <c r="BO168" s="4238"/>
      <c r="BP168" s="4238"/>
      <c r="BQ168" s="4238"/>
      <c r="BR168" s="4238"/>
      <c r="BS168" s="4238"/>
      <c r="BT168" s="4238"/>
      <c r="BU168" s="4238"/>
      <c r="BV168" s="4238"/>
      <c r="BW168" s="4238"/>
      <c r="BX168" s="4238"/>
      <c r="BY168" s="4238"/>
      <c r="BZ168" s="4238"/>
      <c r="CA168" s="4238"/>
      <c r="CB168" s="4238"/>
      <c r="CC168" s="4238"/>
      <c r="CD168" s="4238"/>
      <c r="CE168" s="4238"/>
      <c r="CF168" s="4238"/>
      <c r="CG168" s="4238"/>
      <c r="CH168" s="4238"/>
      <c r="CI168" s="4238"/>
      <c r="CJ168" s="4238"/>
      <c r="CK168" s="4238"/>
      <c r="CL168" s="4238"/>
      <c r="CM168" s="4238"/>
      <c r="CN168" s="4238"/>
      <c r="CO168" s="4238"/>
      <c r="CP168" s="4238"/>
      <c r="CQ168" s="4238"/>
      <c r="CR168" s="4238"/>
      <c r="CS168" s="4238"/>
      <c r="CT168" s="4238"/>
      <c r="CU168" s="4238"/>
      <c r="CV168" s="4238"/>
      <c r="CW168" s="4238"/>
      <c r="CX168" s="4238"/>
      <c r="CY168" s="4238"/>
      <c r="CZ168" s="4238"/>
      <c r="DA168" s="4238"/>
      <c r="DB168" s="4238"/>
      <c r="DC168" s="4238"/>
      <c r="DD168" s="4238"/>
      <c r="DE168" s="4238"/>
      <c r="DF168" s="4238"/>
      <c r="DG168" s="4238"/>
      <c r="DH168" s="4238"/>
      <c r="DI168" s="4238"/>
      <c r="DJ168" s="4238"/>
      <c r="DK168" s="4238"/>
      <c r="DL168" s="4238"/>
      <c r="DM168" s="4238"/>
      <c r="DN168" s="4238"/>
      <c r="DO168" s="4238"/>
      <c r="DP168" s="4238"/>
      <c r="DQ168" s="4238"/>
      <c r="DR168" s="4238"/>
      <c r="DS168" s="4238"/>
      <c r="DT168" s="4238"/>
      <c r="DU168" s="4238"/>
      <c r="DV168" s="4238"/>
      <c r="DW168" s="4238"/>
      <c r="DX168" s="4238"/>
      <c r="DY168" s="4238"/>
      <c r="DZ168" s="4238"/>
      <c r="EA168" s="4238"/>
      <c r="EB168" s="4238"/>
      <c r="EC168" s="4238"/>
      <c r="ED168" s="4247"/>
      <c r="EE168" s="4378"/>
      <c r="EF168" s="4378" t="str">
        <f>IF(T168="","",T168)</f>
        <v>Добавить централизованную систему для дифференциации</v>
      </c>
      <c r="EG168" s="4378"/>
      <c r="EH168" s="4378"/>
      <c r="EI168" s="4247">
        <v>0</v>
      </c>
    </row>
    <row s="8477" customFormat="1" customHeight="1" ht="23.25">
      <c r="A169" s="4365"/>
      <c r="B169" s="4365" t="s">
        <v>349</v>
      </c>
      <c r="C169" s="4365"/>
      <c r="D169" s="4365"/>
      <c r="E169" s="4366"/>
      <c r="F169" s="4680" t="s">
        <v>142</v>
      </c>
      <c r="G169" s="4365"/>
      <c r="H169" s="4365"/>
      <c r="I169" s="4365"/>
      <c r="J169" s="4365"/>
      <c r="K169" s="4365"/>
      <c r="L169" s="4369"/>
      <c r="M169" s="4681"/>
      <c r="N169" s="4681"/>
      <c r="O169" s="4681"/>
      <c r="P169" s="4682"/>
      <c r="Q169" s="4683"/>
      <c r="R169" s="4684"/>
      <c r="S169" s="4374" t="str">
        <f>INDEX(PT_DIFFERENTIATION_NUM_TER,MATCH(B169,PT_DIFFERENTIATION_TER_ID,0))</f>
        <v>1.10</v>
      </c>
      <c r="T169" s="4685" t="s">
        <v>513</v>
      </c>
      <c r="U169" s="4376"/>
      <c r="V169" s="3960"/>
      <c r="W169" s="3961"/>
      <c r="X169" s="3961"/>
      <c r="Y169" s="3961"/>
      <c r="Z169" s="3961"/>
      <c r="AA169" s="3961"/>
      <c r="AB169" s="3961"/>
      <c r="AC169" s="3961"/>
      <c r="AD169" s="3961"/>
      <c r="AE169" s="3961"/>
      <c r="AF169" s="3962"/>
      <c r="AG169" s="3960" t="str">
        <f>INDEX(PT_DIFFERENTIATION_TER,MATCH(B169,PT_DIFFERENTIATION_TER_ID,0))</f>
        <v>Территория 1</v>
      </c>
      <c r="AH169" s="3961"/>
      <c r="AI169" s="3961"/>
      <c r="AJ169" s="3961"/>
      <c r="AK169" s="3961"/>
      <c r="AL169" s="3961"/>
      <c r="AM169" s="3961"/>
      <c r="AN169" s="3961"/>
      <c r="AO169" s="3961"/>
      <c r="AP169" s="3961"/>
      <c r="AQ169" s="3961"/>
      <c r="AR169" s="3960"/>
      <c r="AS169" s="3961"/>
      <c r="AT169" s="3961"/>
      <c r="AU169" s="3961"/>
      <c r="AV169" s="3961"/>
      <c r="AW169" s="3961"/>
      <c r="AX169" s="3961"/>
      <c r="AY169" s="3961"/>
      <c r="AZ169" s="3961"/>
      <c r="BA169" s="3961"/>
      <c r="BB169" s="3962"/>
      <c r="BC169" s="3960"/>
      <c r="BD169" s="3961"/>
      <c r="BE169" s="3961"/>
      <c r="BF169" s="3961"/>
      <c r="BG169" s="3961"/>
      <c r="BH169" s="3961"/>
      <c r="BI169" s="3961"/>
      <c r="BJ169" s="3961"/>
      <c r="BK169" s="3961"/>
      <c r="BL169" s="3961"/>
      <c r="BM169" s="3962"/>
      <c r="BN169" s="3960"/>
      <c r="BO169" s="3961"/>
      <c r="BP169" s="3961"/>
      <c r="BQ169" s="3961"/>
      <c r="BR169" s="3961"/>
      <c r="BS169" s="3961"/>
      <c r="BT169" s="3961"/>
      <c r="BU169" s="3961"/>
      <c r="BV169" s="3961"/>
      <c r="BW169" s="3961"/>
      <c r="BX169" s="3962"/>
      <c r="BY169" s="3960"/>
      <c r="BZ169" s="3961"/>
      <c r="CA169" s="3961"/>
      <c r="CB169" s="3961"/>
      <c r="CC169" s="3961"/>
      <c r="CD169" s="3961"/>
      <c r="CE169" s="3961"/>
      <c r="CF169" s="3961"/>
      <c r="CG169" s="3961"/>
      <c r="CH169" s="3961"/>
      <c r="CI169" s="3962"/>
      <c r="CJ169" s="3960"/>
      <c r="CK169" s="3961"/>
      <c r="CL169" s="3961"/>
      <c r="CM169" s="3961"/>
      <c r="CN169" s="3961"/>
      <c r="CO169" s="3961"/>
      <c r="CP169" s="3961"/>
      <c r="CQ169" s="3961"/>
      <c r="CR169" s="3961"/>
      <c r="CS169" s="3961"/>
      <c r="CT169" s="3962"/>
      <c r="CU169" s="3960"/>
      <c r="CV169" s="3961"/>
      <c r="CW169" s="3961"/>
      <c r="CX169" s="3961"/>
      <c r="CY169" s="3961"/>
      <c r="CZ169" s="3961"/>
      <c r="DA169" s="3961"/>
      <c r="DB169" s="3961"/>
      <c r="DC169" s="3961"/>
      <c r="DD169" s="3961"/>
      <c r="DE169" s="3962"/>
      <c r="DF169" s="3960"/>
      <c r="DG169" s="3961"/>
      <c r="DH169" s="3961"/>
      <c r="DI169" s="3961"/>
      <c r="DJ169" s="3961"/>
      <c r="DK169" s="3961"/>
      <c r="DL169" s="3961"/>
      <c r="DM169" s="3961"/>
      <c r="DN169" s="3961"/>
      <c r="DO169" s="3961"/>
      <c r="DP169" s="3962"/>
      <c r="DQ169" s="3960"/>
      <c r="DR169" s="3961"/>
      <c r="DS169" s="3961"/>
      <c r="DT169" s="3961"/>
      <c r="DU169" s="3961"/>
      <c r="DV169" s="3961"/>
      <c r="DW169" s="3961"/>
      <c r="DX169" s="3961"/>
      <c r="DY169" s="3961"/>
      <c r="DZ169" s="3961"/>
      <c r="EA169" s="3962"/>
      <c r="EB169" s="3962"/>
      <c r="EC169" s="4502" t="s">
        <v>514</v>
      </c>
      <c r="ED169" s="4247"/>
      <c r="EE169" s="4378"/>
      <c r="EF169" s="4378" t="str">
        <f>IF(T169="","",T169)</f>
        <v>Территория действия тарифа</v>
      </c>
      <c r="EG169" s="4378"/>
      <c r="EH169" s="4378"/>
      <c r="EI169" s="3959">
        <v>0</v>
      </c>
    </row>
    <row s="8478" customFormat="1" customHeight="1" ht="23.25">
      <c r="A170" s="4365"/>
      <c r="B170" s="4365"/>
      <c r="C170" s="4365" t="s">
        <v>350</v>
      </c>
      <c r="D170" s="4365"/>
      <c r="E170" s="4366"/>
      <c r="F170" s="4366" t="s">
        <v>136</v>
      </c>
      <c r="G170" s="4680">
        <v>1</v>
      </c>
      <c r="H170" s="4365"/>
      <c r="I170" s="4365"/>
      <c r="J170" s="4365"/>
      <c r="K170" s="4365"/>
      <c r="L170" s="4369"/>
      <c r="M170" s="4681"/>
      <c r="N170" s="4681"/>
      <c r="O170" s="4681"/>
      <c r="P170" s="4687"/>
      <c r="Q170" s="4683"/>
      <c r="R170" s="4684"/>
      <c r="S170" s="4374" t="str">
        <f>INDEX(PT_DIFFERENTIATION_NUM_CS,MATCH(C170,PT_DIFFERENTIATION_CS_ID,0))</f>
        <v>1.10.1</v>
      </c>
      <c r="T170" s="4688" t="s">
        <v>643</v>
      </c>
      <c r="U170" s="4376"/>
      <c r="V170" s="3960"/>
      <c r="W170" s="3961"/>
      <c r="X170" s="3961"/>
      <c r="Y170" s="3961"/>
      <c r="Z170" s="3961"/>
      <c r="AA170" s="3961"/>
      <c r="AB170" s="3961"/>
      <c r="AC170" s="3961"/>
      <c r="AD170" s="3961"/>
      <c r="AE170" s="3961"/>
      <c r="AF170" s="3962"/>
      <c r="AG170" s="3960" t="str">
        <f>INDEX(PT_DIFFERENTIATION_CS,MATCH(C170,PT_DIFFERENTIATION_CS_ID,0))</f>
        <v>Спасск-Дальний ГО</v>
      </c>
      <c r="AH170" s="3961"/>
      <c r="AI170" s="3961"/>
      <c r="AJ170" s="3961"/>
      <c r="AK170" s="3961"/>
      <c r="AL170" s="3961"/>
      <c r="AM170" s="3961"/>
      <c r="AN170" s="3961"/>
      <c r="AO170" s="3961"/>
      <c r="AP170" s="3961"/>
      <c r="AQ170" s="3961"/>
      <c r="AR170" s="3960"/>
      <c r="AS170" s="3961"/>
      <c r="AT170" s="3961"/>
      <c r="AU170" s="3961"/>
      <c r="AV170" s="3961"/>
      <c r="AW170" s="3961"/>
      <c r="AX170" s="3961"/>
      <c r="AY170" s="3961"/>
      <c r="AZ170" s="3961"/>
      <c r="BA170" s="3961"/>
      <c r="BB170" s="3962"/>
      <c r="BC170" s="3960"/>
      <c r="BD170" s="3961"/>
      <c r="BE170" s="3961"/>
      <c r="BF170" s="3961"/>
      <c r="BG170" s="3961"/>
      <c r="BH170" s="3961"/>
      <c r="BI170" s="3961"/>
      <c r="BJ170" s="3961"/>
      <c r="BK170" s="3961"/>
      <c r="BL170" s="3961"/>
      <c r="BM170" s="3962"/>
      <c r="BN170" s="3960"/>
      <c r="BO170" s="3961"/>
      <c r="BP170" s="3961"/>
      <c r="BQ170" s="3961"/>
      <c r="BR170" s="3961"/>
      <c r="BS170" s="3961"/>
      <c r="BT170" s="3961"/>
      <c r="BU170" s="3961"/>
      <c r="BV170" s="3961"/>
      <c r="BW170" s="3961"/>
      <c r="BX170" s="3962"/>
      <c r="BY170" s="3960"/>
      <c r="BZ170" s="3961"/>
      <c r="CA170" s="3961"/>
      <c r="CB170" s="3961"/>
      <c r="CC170" s="3961"/>
      <c r="CD170" s="3961"/>
      <c r="CE170" s="3961"/>
      <c r="CF170" s="3961"/>
      <c r="CG170" s="3961"/>
      <c r="CH170" s="3961"/>
      <c r="CI170" s="3962"/>
      <c r="CJ170" s="3960"/>
      <c r="CK170" s="3961"/>
      <c r="CL170" s="3961"/>
      <c r="CM170" s="3961"/>
      <c r="CN170" s="3961"/>
      <c r="CO170" s="3961"/>
      <c r="CP170" s="3961"/>
      <c r="CQ170" s="3961"/>
      <c r="CR170" s="3961"/>
      <c r="CS170" s="3961"/>
      <c r="CT170" s="3962"/>
      <c r="CU170" s="3960"/>
      <c r="CV170" s="3961"/>
      <c r="CW170" s="3961"/>
      <c r="CX170" s="3961"/>
      <c r="CY170" s="3961"/>
      <c r="CZ170" s="3961"/>
      <c r="DA170" s="3961"/>
      <c r="DB170" s="3961"/>
      <c r="DC170" s="3961"/>
      <c r="DD170" s="3961"/>
      <c r="DE170" s="3962"/>
      <c r="DF170" s="3960"/>
      <c r="DG170" s="3961"/>
      <c r="DH170" s="3961"/>
      <c r="DI170" s="3961"/>
      <c r="DJ170" s="3961"/>
      <c r="DK170" s="3961"/>
      <c r="DL170" s="3961"/>
      <c r="DM170" s="3961"/>
      <c r="DN170" s="3961"/>
      <c r="DO170" s="3961"/>
      <c r="DP170" s="3962"/>
      <c r="DQ170" s="3960"/>
      <c r="DR170" s="3961"/>
      <c r="DS170" s="3961"/>
      <c r="DT170" s="3961"/>
      <c r="DU170" s="3961"/>
      <c r="DV170" s="3961"/>
      <c r="DW170" s="3961"/>
      <c r="DX170" s="3961"/>
      <c r="DY170" s="3961"/>
      <c r="DZ170" s="3961"/>
      <c r="EA170" s="3962"/>
      <c r="EB170" s="3962"/>
      <c r="EC170" s="4502" t="s">
        <v>644</v>
      </c>
      <c r="ED170" s="4247"/>
      <c r="EE170" s="4378"/>
      <c r="EF170" s="4378" t="str">
        <f>IF(T170="","",T170)</f>
        <v>Наименование централизованной системы горячего водоснабжения</v>
      </c>
      <c r="EG170" s="4378"/>
      <c r="EH170" s="4378"/>
      <c r="EI170" s="3959">
        <v>0</v>
      </c>
    </row>
    <row s="8479" customFormat="1" customHeight="1" ht="23.25">
      <c r="A171" s="4365"/>
      <c r="B171" s="4365"/>
      <c r="C171" s="4365"/>
      <c r="D171" s="4365"/>
      <c r="E171" s="4366"/>
      <c r="F171" s="4366" t="s">
        <v>136</v>
      </c>
      <c r="G171" s="4366"/>
      <c r="H171" s="4366"/>
      <c r="I171" s="4368" t="str">
        <f>S170&amp;".1"</f>
        <v>1.10.1.1</v>
      </c>
      <c r="J171" s="4365"/>
      <c r="K171" s="4365"/>
      <c r="L171" s="4369"/>
      <c r="M171" s="4370"/>
      <c r="N171" s="4370"/>
      <c r="O171" s="4370"/>
      <c r="P171" s="4371">
        <v>1</v>
      </c>
      <c r="Q171" s="4371"/>
      <c r="R171" s="4387"/>
      <c r="S171" s="4374" t="str">
        <f>$I171</f>
        <v>1.10.1.1</v>
      </c>
      <c r="T171" s="4690" t="s">
        <v>596</v>
      </c>
      <c r="U171" s="4376"/>
      <c r="V171" s="3963"/>
      <c r="W171" s="3964"/>
      <c r="X171" s="3964"/>
      <c r="Y171" s="3964"/>
      <c r="Z171" s="3964"/>
      <c r="AA171" s="3964"/>
      <c r="AB171" s="3964"/>
      <c r="AC171" s="3964"/>
      <c r="AD171" s="3964"/>
      <c r="AE171" s="3964"/>
      <c r="AF171" s="3965"/>
      <c r="AG171" s="4691"/>
      <c r="AH171" s="4692"/>
      <c r="AI171" s="4692"/>
      <c r="AJ171" s="4692"/>
      <c r="AK171" s="4692"/>
      <c r="AL171" s="4692"/>
      <c r="AM171" s="4692"/>
      <c r="AN171" s="4692"/>
      <c r="AO171" s="4692"/>
      <c r="AP171" s="4692"/>
      <c r="AQ171" s="4692"/>
      <c r="AR171" s="3963"/>
      <c r="AS171" s="3964"/>
      <c r="AT171" s="3964"/>
      <c r="AU171" s="3964"/>
      <c r="AV171" s="3964"/>
      <c r="AW171" s="3964"/>
      <c r="AX171" s="3964"/>
      <c r="AY171" s="3964"/>
      <c r="AZ171" s="3964"/>
      <c r="BA171" s="3964"/>
      <c r="BB171" s="3965"/>
      <c r="BC171" s="3963"/>
      <c r="BD171" s="3964"/>
      <c r="BE171" s="3964"/>
      <c r="BF171" s="3964"/>
      <c r="BG171" s="3964"/>
      <c r="BH171" s="3964"/>
      <c r="BI171" s="3964"/>
      <c r="BJ171" s="3964"/>
      <c r="BK171" s="3964"/>
      <c r="BL171" s="3964"/>
      <c r="BM171" s="3965"/>
      <c r="BN171" s="3963"/>
      <c r="BO171" s="3964"/>
      <c r="BP171" s="3964"/>
      <c r="BQ171" s="3964"/>
      <c r="BR171" s="3964"/>
      <c r="BS171" s="3964"/>
      <c r="BT171" s="3964"/>
      <c r="BU171" s="3964"/>
      <c r="BV171" s="3964"/>
      <c r="BW171" s="3964"/>
      <c r="BX171" s="3965"/>
      <c r="BY171" s="3963"/>
      <c r="BZ171" s="3964"/>
      <c r="CA171" s="3964"/>
      <c r="CB171" s="3964"/>
      <c r="CC171" s="3964"/>
      <c r="CD171" s="3964"/>
      <c r="CE171" s="3964"/>
      <c r="CF171" s="3964"/>
      <c r="CG171" s="3964"/>
      <c r="CH171" s="3964"/>
      <c r="CI171" s="3965"/>
      <c r="CJ171" s="3963"/>
      <c r="CK171" s="3964"/>
      <c r="CL171" s="3964"/>
      <c r="CM171" s="3964"/>
      <c r="CN171" s="3964"/>
      <c r="CO171" s="3964"/>
      <c r="CP171" s="3964"/>
      <c r="CQ171" s="3964"/>
      <c r="CR171" s="3964"/>
      <c r="CS171" s="3964"/>
      <c r="CT171" s="3965"/>
      <c r="CU171" s="3963"/>
      <c r="CV171" s="3964"/>
      <c r="CW171" s="3964"/>
      <c r="CX171" s="3964"/>
      <c r="CY171" s="3964"/>
      <c r="CZ171" s="3964"/>
      <c r="DA171" s="3964"/>
      <c r="DB171" s="3964"/>
      <c r="DC171" s="3964"/>
      <c r="DD171" s="3964"/>
      <c r="DE171" s="3965"/>
      <c r="DF171" s="3963"/>
      <c r="DG171" s="3964"/>
      <c r="DH171" s="3964"/>
      <c r="DI171" s="3964"/>
      <c r="DJ171" s="3964"/>
      <c r="DK171" s="3964"/>
      <c r="DL171" s="3964"/>
      <c r="DM171" s="3964"/>
      <c r="DN171" s="3964"/>
      <c r="DO171" s="3964"/>
      <c r="DP171" s="3965"/>
      <c r="DQ171" s="3963"/>
      <c r="DR171" s="3964"/>
      <c r="DS171" s="3964"/>
      <c r="DT171" s="3964"/>
      <c r="DU171" s="3964"/>
      <c r="DV171" s="3964"/>
      <c r="DW171" s="3964"/>
      <c r="DX171" s="3964"/>
      <c r="DY171" s="3964"/>
      <c r="DZ171" s="3964"/>
      <c r="EA171" s="3965"/>
      <c r="EB171" s="4693"/>
      <c r="EC171" s="4502" t="s">
        <v>597</v>
      </c>
      <c r="ED171" s="4247"/>
      <c r="EE171" s="4378"/>
      <c r="EF171" s="4378" t="str">
        <f>IF(T171="","",T171)</f>
        <v>Наименование признака дифференциации</v>
      </c>
      <c r="EG171" s="4378"/>
      <c r="EH171" s="4378"/>
      <c r="EI171" s="3959">
        <v>0</v>
      </c>
    </row>
    <row s="8480" customFormat="1" customHeight="1" ht="23.25">
      <c r="A172" s="4365"/>
      <c r="B172" s="4365"/>
      <c r="C172" s="4365"/>
      <c r="D172" s="4365"/>
      <c r="E172" s="4366"/>
      <c r="F172" s="4366" t="s">
        <v>136</v>
      </c>
      <c r="G172" s="4366"/>
      <c r="H172" s="4366"/>
      <c r="I172" s="4367"/>
      <c r="J172" s="4368" t="str">
        <f>I171&amp;".1"</f>
        <v>1.10.1.1.1</v>
      </c>
      <c r="K172" s="4365"/>
      <c r="L172" s="4369" t="s">
        <v>522</v>
      </c>
      <c r="M172" s="4370"/>
      <c r="N172" s="4370"/>
      <c r="O172" s="4370"/>
      <c r="P172" s="4371"/>
      <c r="Q172" s="4371">
        <v>1</v>
      </c>
      <c r="R172" s="4373"/>
      <c r="S172" s="4374" t="str">
        <f>$J172</f>
        <v>1.10.1.1.1</v>
      </c>
      <c r="T172" s="4375" t="s">
        <v>523</v>
      </c>
      <c r="U172" s="4376"/>
      <c r="V172" s="3966"/>
      <c r="W172" s="3967"/>
      <c r="X172" s="3967"/>
      <c r="Y172" s="3967"/>
      <c r="Z172" s="3967"/>
      <c r="AA172" s="3967"/>
      <c r="AB172" s="3967"/>
      <c r="AC172" s="3967"/>
      <c r="AD172" s="3967"/>
      <c r="AE172" s="3967"/>
      <c r="AF172" s="3968"/>
      <c r="AG172" s="3966" t="s">
        <v>656</v>
      </c>
      <c r="AH172" s="3967"/>
      <c r="AI172" s="3967"/>
      <c r="AJ172" s="3967"/>
      <c r="AK172" s="3967"/>
      <c r="AL172" s="3967"/>
      <c r="AM172" s="3967"/>
      <c r="AN172" s="3967"/>
      <c r="AO172" s="3967"/>
      <c r="AP172" s="3967"/>
      <c r="AQ172" s="3967"/>
      <c r="AR172" s="3966"/>
      <c r="AS172" s="3967"/>
      <c r="AT172" s="3967"/>
      <c r="AU172" s="3967"/>
      <c r="AV172" s="3967"/>
      <c r="AW172" s="3967"/>
      <c r="AX172" s="3967"/>
      <c r="AY172" s="3967"/>
      <c r="AZ172" s="3967"/>
      <c r="BA172" s="3967"/>
      <c r="BB172" s="3968"/>
      <c r="BC172" s="3966"/>
      <c r="BD172" s="3967"/>
      <c r="BE172" s="3967"/>
      <c r="BF172" s="3967"/>
      <c r="BG172" s="3967"/>
      <c r="BH172" s="3967"/>
      <c r="BI172" s="3967"/>
      <c r="BJ172" s="3967"/>
      <c r="BK172" s="3967"/>
      <c r="BL172" s="3967"/>
      <c r="BM172" s="3968"/>
      <c r="BN172" s="3966"/>
      <c r="BO172" s="3967"/>
      <c r="BP172" s="3967"/>
      <c r="BQ172" s="3967"/>
      <c r="BR172" s="3967"/>
      <c r="BS172" s="3967"/>
      <c r="BT172" s="3967"/>
      <c r="BU172" s="3967"/>
      <c r="BV172" s="3967"/>
      <c r="BW172" s="3967"/>
      <c r="BX172" s="3968"/>
      <c r="BY172" s="3966"/>
      <c r="BZ172" s="3967"/>
      <c r="CA172" s="3967"/>
      <c r="CB172" s="3967"/>
      <c r="CC172" s="3967"/>
      <c r="CD172" s="3967"/>
      <c r="CE172" s="3967"/>
      <c r="CF172" s="3967"/>
      <c r="CG172" s="3967"/>
      <c r="CH172" s="3967"/>
      <c r="CI172" s="3968"/>
      <c r="CJ172" s="3966"/>
      <c r="CK172" s="3967"/>
      <c r="CL172" s="3967"/>
      <c r="CM172" s="3967"/>
      <c r="CN172" s="3967"/>
      <c r="CO172" s="3967"/>
      <c r="CP172" s="3967"/>
      <c r="CQ172" s="3967"/>
      <c r="CR172" s="3967"/>
      <c r="CS172" s="3967"/>
      <c r="CT172" s="3968"/>
      <c r="CU172" s="3966"/>
      <c r="CV172" s="3967"/>
      <c r="CW172" s="3967"/>
      <c r="CX172" s="3967"/>
      <c r="CY172" s="3967"/>
      <c r="CZ172" s="3967"/>
      <c r="DA172" s="3967"/>
      <c r="DB172" s="3967"/>
      <c r="DC172" s="3967"/>
      <c r="DD172" s="3967"/>
      <c r="DE172" s="3968"/>
      <c r="DF172" s="3966"/>
      <c r="DG172" s="3967"/>
      <c r="DH172" s="3967"/>
      <c r="DI172" s="3967"/>
      <c r="DJ172" s="3967"/>
      <c r="DK172" s="3967"/>
      <c r="DL172" s="3967"/>
      <c r="DM172" s="3967"/>
      <c r="DN172" s="3967"/>
      <c r="DO172" s="3967"/>
      <c r="DP172" s="3968"/>
      <c r="DQ172" s="3966"/>
      <c r="DR172" s="3967"/>
      <c r="DS172" s="3967"/>
      <c r="DT172" s="3967"/>
      <c r="DU172" s="3967"/>
      <c r="DV172" s="3967"/>
      <c r="DW172" s="3967"/>
      <c r="DX172" s="3967"/>
      <c r="DY172" s="3967"/>
      <c r="DZ172" s="3967"/>
      <c r="EA172" s="3968"/>
      <c r="EB172" s="3968"/>
      <c r="EC172" s="4377" t="s">
        <v>598</v>
      </c>
      <c r="ED172" s="4247"/>
      <c r="EE172" s="4378"/>
      <c r="EF172" s="4378" t="str">
        <f>IF(T172="","",T172)</f>
        <v>Группа потребителей</v>
      </c>
      <c r="EG172" s="4378"/>
      <c r="EH172" s="4378"/>
      <c r="EI172" s="3959">
        <v>0</v>
      </c>
    </row>
    <row s="8481" customFormat="1" customHeight="1" ht="23.25">
      <c r="A173" s="4365"/>
      <c r="B173" s="4365"/>
      <c r="C173" s="4365"/>
      <c r="D173" s="4365"/>
      <c r="E173" s="4366"/>
      <c r="F173" s="4366" t="s">
        <v>136</v>
      </c>
      <c r="G173" s="4366"/>
      <c r="H173" s="4366"/>
      <c r="I173" s="4367"/>
      <c r="J173" s="4367"/>
      <c r="K173" s="4368" t="str">
        <f>J172&amp;".1"</f>
        <v>1.10.1.1.1.1</v>
      </c>
      <c r="L173" s="4369"/>
      <c r="M173" s="4370"/>
      <c r="N173" s="4370"/>
      <c r="O173" s="4370"/>
      <c r="P173" s="4371"/>
      <c r="Q173" s="4371"/>
      <c r="R173" s="4373">
        <v>1</v>
      </c>
      <c r="S173" s="4374" t="str">
        <f>$K173</f>
        <v>1.10.1.1.1.1</v>
      </c>
      <c r="T173" s="4380" t="s">
        <v>657</v>
      </c>
      <c r="U173" s="4376"/>
      <c r="V173" s="3969"/>
      <c r="W173" s="3969"/>
      <c r="X173" s="3969"/>
      <c r="Y173" s="3969"/>
      <c r="Z173" s="3969"/>
      <c r="AA173" s="3969"/>
      <c r="AB173" s="3969"/>
      <c r="AC173" s="3970"/>
      <c r="AD173" s="3971" t="s">
        <v>63</v>
      </c>
      <c r="AE173" s="3970"/>
      <c r="AF173" s="3971" t="s">
        <v>63</v>
      </c>
      <c r="AG173" s="3969">
        <v>364.18</v>
      </c>
      <c r="AH173" s="3969"/>
      <c r="AI173" s="3969"/>
      <c r="AJ173" s="3969"/>
      <c r="AK173" s="3969"/>
      <c r="AL173" s="3969"/>
      <c r="AM173" s="3969"/>
      <c r="AN173" s="3970">
        <v>45292</v>
      </c>
      <c r="AO173" s="3971" t="s">
        <v>63</v>
      </c>
      <c r="AP173" s="4274">
        <v>45473</v>
      </c>
      <c r="AQ173" s="3971" t="s">
        <v>63</v>
      </c>
      <c r="AR173" s="3969">
        <v>415.85</v>
      </c>
      <c r="AS173" s="3969"/>
      <c r="AT173" s="3969"/>
      <c r="AU173" s="3969"/>
      <c r="AV173" s="3969"/>
      <c r="AW173" s="3969"/>
      <c r="AX173" s="3969"/>
      <c r="AY173" s="3970">
        <v>45474</v>
      </c>
      <c r="AZ173" s="3971" t="s">
        <v>63</v>
      </c>
      <c r="BA173" s="3970">
        <v>45838</v>
      </c>
      <c r="BB173" s="3971" t="s">
        <v>63</v>
      </c>
      <c r="BC173" s="3969">
        <v>498.08</v>
      </c>
      <c r="BD173" s="3969"/>
      <c r="BE173" s="3969"/>
      <c r="BF173" s="3969"/>
      <c r="BG173" s="3969"/>
      <c r="BH173" s="3969"/>
      <c r="BI173" s="3969"/>
      <c r="BJ173" s="3970">
        <v>45839</v>
      </c>
      <c r="BK173" s="3971" t="s">
        <v>63</v>
      </c>
      <c r="BL173" s="3970">
        <v>46022</v>
      </c>
      <c r="BM173" s="3971" t="s">
        <v>63</v>
      </c>
      <c r="BN173" s="3969">
        <v>475.3</v>
      </c>
      <c r="BO173" s="3969"/>
      <c r="BP173" s="3969"/>
      <c r="BQ173" s="3969"/>
      <c r="BR173" s="3969"/>
      <c r="BS173" s="3969"/>
      <c r="BT173" s="3969"/>
      <c r="BU173" s="3970">
        <v>46023</v>
      </c>
      <c r="BV173" s="3971" t="s">
        <v>63</v>
      </c>
      <c r="BW173" s="3970">
        <v>46203</v>
      </c>
      <c r="BX173" s="3971" t="s">
        <v>63</v>
      </c>
      <c r="BY173" s="3969">
        <v>515.66</v>
      </c>
      <c r="BZ173" s="3969"/>
      <c r="CA173" s="3969"/>
      <c r="CB173" s="3969"/>
      <c r="CC173" s="3969"/>
      <c r="CD173" s="3969"/>
      <c r="CE173" s="3969"/>
      <c r="CF173" s="3970">
        <v>46204</v>
      </c>
      <c r="CG173" s="3971" t="s">
        <v>63</v>
      </c>
      <c r="CH173" s="3970">
        <v>46387</v>
      </c>
      <c r="CI173" s="3971" t="s">
        <v>63</v>
      </c>
      <c r="CJ173" s="3969">
        <v>468.56</v>
      </c>
      <c r="CK173" s="3969"/>
      <c r="CL173" s="3969"/>
      <c r="CM173" s="3969"/>
      <c r="CN173" s="3969"/>
      <c r="CO173" s="3969"/>
      <c r="CP173" s="3969"/>
      <c r="CQ173" s="3970">
        <v>46388</v>
      </c>
      <c r="CR173" s="3971" t="s">
        <v>63</v>
      </c>
      <c r="CS173" s="3970">
        <v>46568</v>
      </c>
      <c r="CT173" s="3971" t="s">
        <v>63</v>
      </c>
      <c r="CU173" s="3969">
        <v>526.48</v>
      </c>
      <c r="CV173" s="3969"/>
      <c r="CW173" s="3969"/>
      <c r="CX173" s="3969"/>
      <c r="CY173" s="3969"/>
      <c r="CZ173" s="3969"/>
      <c r="DA173" s="3969"/>
      <c r="DB173" s="3970">
        <v>46569</v>
      </c>
      <c r="DC173" s="3971" t="s">
        <v>63</v>
      </c>
      <c r="DD173" s="3970">
        <v>46752</v>
      </c>
      <c r="DE173" s="3971" t="s">
        <v>63</v>
      </c>
      <c r="DF173" s="3969">
        <v>492.81</v>
      </c>
      <c r="DG173" s="3969"/>
      <c r="DH173" s="3969"/>
      <c r="DI173" s="3969"/>
      <c r="DJ173" s="3969"/>
      <c r="DK173" s="3969"/>
      <c r="DL173" s="3969"/>
      <c r="DM173" s="3970">
        <v>46753</v>
      </c>
      <c r="DN173" s="3971" t="s">
        <v>63</v>
      </c>
      <c r="DO173" s="3970">
        <v>46934</v>
      </c>
      <c r="DP173" s="3971" t="s">
        <v>63</v>
      </c>
      <c r="DQ173" s="3969">
        <v>533.8</v>
      </c>
      <c r="DR173" s="3969"/>
      <c r="DS173" s="3969"/>
      <c r="DT173" s="3969"/>
      <c r="DU173" s="3969"/>
      <c r="DV173" s="3969"/>
      <c r="DW173" s="3969"/>
      <c r="DX173" s="3970">
        <v>46935</v>
      </c>
      <c r="DY173" s="3971" t="s">
        <v>63</v>
      </c>
      <c r="DZ173" s="3970">
        <v>47118</v>
      </c>
      <c r="EA173" s="3971" t="s">
        <v>63</v>
      </c>
      <c r="EB173" s="4381"/>
      <c r="EC173"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173" s="4247">
        <f>STRCHECKDATE(V174:EB174)</f>
      </c>
      <c r="EE173" s="4378"/>
      <c r="EF173" s="4378" t="str">
        <f>IF(T173="","",T173)</f>
        <v>Без учета НДС</v>
      </c>
      <c r="EG173" s="4378"/>
      <c r="EH173" s="4378"/>
      <c r="EI173" s="3959">
        <v>0</v>
      </c>
    </row>
    <row s="8482" customFormat="1" customHeight="1" ht="14.25">
      <c r="A174" s="4365"/>
      <c r="B174" s="4365"/>
      <c r="C174" s="4365"/>
      <c r="D174" s="4365"/>
      <c r="E174" s="4366"/>
      <c r="F174" s="4366" t="s">
        <v>136</v>
      </c>
      <c r="G174" s="4366"/>
      <c r="H174" s="4366"/>
      <c r="I174" s="4367"/>
      <c r="J174" s="4367"/>
      <c r="K174" s="4368"/>
      <c r="L174" s="4369"/>
      <c r="M174" s="4370"/>
      <c r="N174" s="4370"/>
      <c r="O174" s="4370"/>
      <c r="P174" s="4371"/>
      <c r="Q174" s="4371"/>
      <c r="R174" s="4373"/>
      <c r="S174" s="4384"/>
      <c r="T174" s="4376"/>
      <c r="U174" s="4376"/>
      <c r="V174" s="3972"/>
      <c r="W174" s="3972"/>
      <c r="X174" s="3972"/>
      <c r="Y174" s="3972"/>
      <c r="Z174" s="3972"/>
      <c r="AA174" s="3972"/>
      <c r="AB174" s="3972"/>
      <c r="AC174" s="3973"/>
      <c r="AD174" s="3971"/>
      <c r="AE174" s="3973"/>
      <c r="AF174" s="3971"/>
      <c r="AG174" s="3972"/>
      <c r="AH174" s="3972"/>
      <c r="AI174" s="3972"/>
      <c r="AJ174" s="3972"/>
      <c r="AK174" s="3972"/>
      <c r="AL174" s="3972"/>
      <c r="AM174" s="3972"/>
      <c r="AN174" s="3973"/>
      <c r="AO174" s="3971"/>
      <c r="AP174" s="4275"/>
      <c r="AQ174" s="3971"/>
      <c r="AR174" s="3972"/>
      <c r="AS174" s="3972"/>
      <c r="AT174" s="3972"/>
      <c r="AU174" s="3972"/>
      <c r="AV174" s="3972"/>
      <c r="AW174" s="3972"/>
      <c r="AX174" s="3972"/>
      <c r="AY174" s="3973"/>
      <c r="AZ174" s="3971"/>
      <c r="BA174" s="3973"/>
      <c r="BB174" s="3971"/>
      <c r="BC174" s="3972"/>
      <c r="BD174" s="3972"/>
      <c r="BE174" s="3972"/>
      <c r="BF174" s="3972"/>
      <c r="BG174" s="3972"/>
      <c r="BH174" s="3972"/>
      <c r="BI174" s="3972"/>
      <c r="BJ174" s="3973"/>
      <c r="BK174" s="3971"/>
      <c r="BL174" s="3973"/>
      <c r="BM174" s="3971"/>
      <c r="BN174" s="3972"/>
      <c r="BO174" s="3972"/>
      <c r="BP174" s="3972"/>
      <c r="BQ174" s="3972"/>
      <c r="BR174" s="3972"/>
      <c r="BS174" s="3972"/>
      <c r="BT174" s="3972"/>
      <c r="BU174" s="3973"/>
      <c r="BV174" s="3971"/>
      <c r="BW174" s="3973"/>
      <c r="BX174" s="3971"/>
      <c r="BY174" s="3972"/>
      <c r="BZ174" s="3972"/>
      <c r="CA174" s="3972"/>
      <c r="CB174" s="3972"/>
      <c r="CC174" s="3972"/>
      <c r="CD174" s="3972"/>
      <c r="CE174" s="3972"/>
      <c r="CF174" s="3973"/>
      <c r="CG174" s="3971"/>
      <c r="CH174" s="3973"/>
      <c r="CI174" s="3971"/>
      <c r="CJ174" s="3972"/>
      <c r="CK174" s="3972"/>
      <c r="CL174" s="3972"/>
      <c r="CM174" s="3972"/>
      <c r="CN174" s="3972"/>
      <c r="CO174" s="3972"/>
      <c r="CP174" s="3972"/>
      <c r="CQ174" s="3973"/>
      <c r="CR174" s="3971"/>
      <c r="CS174" s="3973"/>
      <c r="CT174" s="3971"/>
      <c r="CU174" s="3972"/>
      <c r="CV174" s="3972"/>
      <c r="CW174" s="3972"/>
      <c r="CX174" s="3972"/>
      <c r="CY174" s="3972"/>
      <c r="CZ174" s="3972"/>
      <c r="DA174" s="3972"/>
      <c r="DB174" s="3973"/>
      <c r="DC174" s="3971"/>
      <c r="DD174" s="3973"/>
      <c r="DE174" s="3971"/>
      <c r="DF174" s="3972"/>
      <c r="DG174" s="3972"/>
      <c r="DH174" s="3972"/>
      <c r="DI174" s="3972"/>
      <c r="DJ174" s="3972"/>
      <c r="DK174" s="3972"/>
      <c r="DL174" s="3972"/>
      <c r="DM174" s="3973"/>
      <c r="DN174" s="3971"/>
      <c r="DO174" s="3973"/>
      <c r="DP174" s="3971"/>
      <c r="DQ174" s="3972"/>
      <c r="DR174" s="3972"/>
      <c r="DS174" s="3972"/>
      <c r="DT174" s="3972"/>
      <c r="DU174" s="3972"/>
      <c r="DV174" s="3972"/>
      <c r="DW174" s="3972"/>
      <c r="DX174" s="3973"/>
      <c r="DY174" s="3971"/>
      <c r="DZ174" s="3973"/>
      <c r="EA174" s="3971"/>
      <c r="EB174" s="4385"/>
      <c r="EC174" s="4382"/>
      <c r="ED174" s="4247"/>
      <c r="EE174" s="4378"/>
      <c r="EF174" s="4378" t="str">
        <f>IF(T174="","",T174)</f>
        <v/>
      </c>
      <c r="EG174" s="4378"/>
      <c r="EH174" s="4378"/>
      <c r="EI174" s="3959">
        <v>0</v>
      </c>
    </row>
    <row s="8483" customFormat="1" customHeight="1" ht="21">
      <c r="A175" s="4365"/>
      <c r="B175" s="4365"/>
      <c r="C175" s="4365"/>
      <c r="D175" s="4365"/>
      <c r="E175" s="4366"/>
      <c r="F175" s="4366" t="s">
        <v>136</v>
      </c>
      <c r="G175" s="4366"/>
      <c r="H175" s="4366"/>
      <c r="I175" s="4367"/>
      <c r="J175" s="4368"/>
      <c r="K175" s="4365"/>
      <c r="L175" s="4369"/>
      <c r="M175" s="4370"/>
      <c r="N175" s="4370"/>
      <c r="O175" s="4370"/>
      <c r="P175" s="4371"/>
      <c r="Q175" s="4371"/>
      <c r="R175" s="4387"/>
      <c r="S175" s="8484"/>
      <c r="T175" s="8485" t="s">
        <v>599</v>
      </c>
      <c r="U175" s="8486"/>
      <c r="V175" s="8487"/>
      <c r="W175" s="8488"/>
      <c r="X175" s="8489"/>
      <c r="Y175" s="8490"/>
      <c r="Z175" s="8491"/>
      <c r="AA175" s="8492"/>
      <c r="AB175" s="8493"/>
      <c r="AC175" s="8494"/>
      <c r="AD175" s="8495"/>
      <c r="AE175" s="8496"/>
      <c r="AF175" s="8497"/>
      <c r="AG175" s="8498"/>
      <c r="AH175" s="8499"/>
      <c r="AI175" s="8500"/>
      <c r="AJ175" s="8501"/>
      <c r="AK175" s="8502"/>
      <c r="AL175" s="8503"/>
      <c r="AM175" s="8504"/>
      <c r="AN175" s="8505"/>
      <c r="AO175" s="8506"/>
      <c r="AP175" s="8507"/>
      <c r="AQ175" s="8508"/>
      <c r="AR175" s="8509"/>
      <c r="AS175" s="8510"/>
      <c r="AT175" s="8511"/>
      <c r="AU175" s="8512"/>
      <c r="AV175" s="8513"/>
      <c r="AW175" s="8514"/>
      <c r="AX175" s="8515"/>
      <c r="AY175" s="8516"/>
      <c r="AZ175" s="8517"/>
      <c r="BA175" s="8518"/>
      <c r="BB175" s="8519"/>
      <c r="BC175" s="8520"/>
      <c r="BD175" s="8521"/>
      <c r="BE175" s="8522"/>
      <c r="BF175" s="8523"/>
      <c r="BG175" s="8524"/>
      <c r="BH175" s="8525"/>
      <c r="BI175" s="8526"/>
      <c r="BJ175" s="8527"/>
      <c r="BK175" s="8528"/>
      <c r="BL175" s="8529"/>
      <c r="BM175" s="8530"/>
      <c r="BN175" s="8531"/>
      <c r="BO175" s="8532"/>
      <c r="BP175" s="8533"/>
      <c r="BQ175" s="8534"/>
      <c r="BR175" s="8535"/>
      <c r="BS175" s="8536"/>
      <c r="BT175" s="8537"/>
      <c r="BU175" s="8538"/>
      <c r="BV175" s="8539"/>
      <c r="BW175" s="8540"/>
      <c r="BX175" s="8541"/>
      <c r="BY175" s="8542"/>
      <c r="BZ175" s="8543"/>
      <c r="CA175" s="8544"/>
      <c r="CB175" s="8545"/>
      <c r="CC175" s="8546"/>
      <c r="CD175" s="8547"/>
      <c r="CE175" s="8548"/>
      <c r="CF175" s="8549"/>
      <c r="CG175" s="8550"/>
      <c r="CH175" s="8551"/>
      <c r="CI175" s="8552"/>
      <c r="CJ175" s="8553"/>
      <c r="CK175" s="8554"/>
      <c r="CL175" s="8555"/>
      <c r="CM175" s="8556"/>
      <c r="CN175" s="8557"/>
      <c r="CO175" s="8558"/>
      <c r="CP175" s="8559"/>
      <c r="CQ175" s="8560"/>
      <c r="CR175" s="8561"/>
      <c r="CS175" s="8562"/>
      <c r="CT175" s="8563"/>
      <c r="CU175" s="8564"/>
      <c r="CV175" s="8565"/>
      <c r="CW175" s="8566"/>
      <c r="CX175" s="8567"/>
      <c r="CY175" s="8568"/>
      <c r="CZ175" s="8569"/>
      <c r="DA175" s="8570"/>
      <c r="DB175" s="8571"/>
      <c r="DC175" s="8572"/>
      <c r="DD175" s="8573"/>
      <c r="DE175" s="8574"/>
      <c r="DF175" s="8575"/>
      <c r="DG175" s="8576"/>
      <c r="DH175" s="8577"/>
      <c r="DI175" s="8578"/>
      <c r="DJ175" s="8579"/>
      <c r="DK175" s="8580"/>
      <c r="DL175" s="8581"/>
      <c r="DM175" s="8582"/>
      <c r="DN175" s="8583"/>
      <c r="DO175" s="8584"/>
      <c r="DP175" s="8585"/>
      <c r="DQ175" s="8586"/>
      <c r="DR175" s="8587"/>
      <c r="DS175" s="8588"/>
      <c r="DT175" s="8589"/>
      <c r="DU175" s="8590"/>
      <c r="DV175" s="8591"/>
      <c r="DW175" s="8592"/>
      <c r="DX175" s="8593"/>
      <c r="DY175" s="8594"/>
      <c r="DZ175" s="8595"/>
      <c r="EA175" s="8596"/>
      <c r="EB175" s="8597"/>
      <c r="EC175" s="4502" t="s">
        <v>600</v>
      </c>
      <c r="ED175" s="4247"/>
      <c r="EE175" s="4378"/>
      <c r="EF175" s="4378" t="str">
        <f>IF(T175="","",T175)</f>
        <v>Добавить значение признака дифференциации</v>
      </c>
      <c r="EG175" s="4378"/>
      <c r="EH175" s="4378"/>
      <c r="EI175" s="3959">
        <v>0</v>
      </c>
    </row>
    <row s="8598" customFormat="1" customHeight="1" ht="23.25">
      <c r="A176" s="4365"/>
      <c r="B176" s="4365"/>
      <c r="C176" s="4365"/>
      <c r="D176" s="4365"/>
      <c r="E176" s="4366"/>
      <c r="F176" s="4366"/>
      <c r="G176" s="4366"/>
      <c r="H176" s="4366"/>
      <c r="I176" s="4367"/>
      <c r="J176" s="4368" t="str">
        <f>I171&amp;".2"</f>
        <v>1.10.1.1.2</v>
      </c>
      <c r="K176" s="4365"/>
      <c r="L176" s="4369" t="s">
        <v>522</v>
      </c>
      <c r="M176" s="4370"/>
      <c r="N176" s="4370"/>
      <c r="O176" s="4370"/>
      <c r="P176" s="4371"/>
      <c r="Q176" s="4372" t="s">
        <v>106</v>
      </c>
      <c r="R176" s="4373"/>
      <c r="S176" s="4374" t="str">
        <f>$J176</f>
        <v>1.10.1.1.2</v>
      </c>
      <c r="T176" s="4375" t="s">
        <v>523</v>
      </c>
      <c r="U176" s="4376"/>
      <c r="V176" s="3966"/>
      <c r="W176" s="3967"/>
      <c r="X176" s="3967"/>
      <c r="Y176" s="3967"/>
      <c r="Z176" s="3967"/>
      <c r="AA176" s="3967"/>
      <c r="AB176" s="3967"/>
      <c r="AC176" s="3967"/>
      <c r="AD176" s="3967"/>
      <c r="AE176" s="3967"/>
      <c r="AF176" s="3968"/>
      <c r="AG176" s="3966" t="s">
        <v>658</v>
      </c>
      <c r="AH176" s="3967"/>
      <c r="AI176" s="3967"/>
      <c r="AJ176" s="3967"/>
      <c r="AK176" s="3967"/>
      <c r="AL176" s="3967"/>
      <c r="AM176" s="3967"/>
      <c r="AN176" s="3967"/>
      <c r="AO176" s="3967"/>
      <c r="AP176" s="3967"/>
      <c r="AQ176" s="3967"/>
      <c r="AR176" s="3966"/>
      <c r="AS176" s="3967"/>
      <c r="AT176" s="3967"/>
      <c r="AU176" s="3967"/>
      <c r="AV176" s="3967"/>
      <c r="AW176" s="3967"/>
      <c r="AX176" s="3967"/>
      <c r="AY176" s="3967"/>
      <c r="AZ176" s="3967"/>
      <c r="BA176" s="3967"/>
      <c r="BB176" s="3968"/>
      <c r="BC176" s="3966"/>
      <c r="BD176" s="3967"/>
      <c r="BE176" s="3967"/>
      <c r="BF176" s="3967"/>
      <c r="BG176" s="3967"/>
      <c r="BH176" s="3967"/>
      <c r="BI176" s="3967"/>
      <c r="BJ176" s="3967"/>
      <c r="BK176" s="3967"/>
      <c r="BL176" s="3967"/>
      <c r="BM176" s="3968"/>
      <c r="BN176" s="3966"/>
      <c r="BO176" s="3967"/>
      <c r="BP176" s="3967"/>
      <c r="BQ176" s="3967"/>
      <c r="BR176" s="3967"/>
      <c r="BS176" s="3967"/>
      <c r="BT176" s="3967"/>
      <c r="BU176" s="3967"/>
      <c r="BV176" s="3967"/>
      <c r="BW176" s="3967"/>
      <c r="BX176" s="3968"/>
      <c r="BY176" s="3966"/>
      <c r="BZ176" s="3967"/>
      <c r="CA176" s="3967"/>
      <c r="CB176" s="3967"/>
      <c r="CC176" s="3967"/>
      <c r="CD176" s="3967"/>
      <c r="CE176" s="3967"/>
      <c r="CF176" s="3967"/>
      <c r="CG176" s="3967"/>
      <c r="CH176" s="3967"/>
      <c r="CI176" s="3968"/>
      <c r="CJ176" s="3966"/>
      <c r="CK176" s="3967"/>
      <c r="CL176" s="3967"/>
      <c r="CM176" s="3967"/>
      <c r="CN176" s="3967"/>
      <c r="CO176" s="3967"/>
      <c r="CP176" s="3967"/>
      <c r="CQ176" s="3967"/>
      <c r="CR176" s="3967"/>
      <c r="CS176" s="3967"/>
      <c r="CT176" s="3968"/>
      <c r="CU176" s="3966"/>
      <c r="CV176" s="3967"/>
      <c r="CW176" s="3967"/>
      <c r="CX176" s="3967"/>
      <c r="CY176" s="3967"/>
      <c r="CZ176" s="3967"/>
      <c r="DA176" s="3967"/>
      <c r="DB176" s="3967"/>
      <c r="DC176" s="3967"/>
      <c r="DD176" s="3967"/>
      <c r="DE176" s="3968"/>
      <c r="DF176" s="3966"/>
      <c r="DG176" s="3967"/>
      <c r="DH176" s="3967"/>
      <c r="DI176" s="3967"/>
      <c r="DJ176" s="3967"/>
      <c r="DK176" s="3967"/>
      <c r="DL176" s="3967"/>
      <c r="DM176" s="3967"/>
      <c r="DN176" s="3967"/>
      <c r="DO176" s="3967"/>
      <c r="DP176" s="3968"/>
      <c r="DQ176" s="3966"/>
      <c r="DR176" s="3967"/>
      <c r="DS176" s="3967"/>
      <c r="DT176" s="3967"/>
      <c r="DU176" s="3967"/>
      <c r="DV176" s="3967"/>
      <c r="DW176" s="3967"/>
      <c r="DX176" s="3967"/>
      <c r="DY176" s="3967"/>
      <c r="DZ176" s="3967"/>
      <c r="EA176" s="3968"/>
      <c r="EB176" s="3968"/>
      <c r="EC176" s="4377" t="s">
        <v>598</v>
      </c>
      <c r="ED176" s="4247"/>
      <c r="EE176" s="4378"/>
      <c r="EF176" s="4378" t="str">
        <f>IF(T176="","",T176)</f>
        <v>Группа потребителей</v>
      </c>
      <c r="EG176" s="4378"/>
      <c r="EH176" s="4378"/>
      <c r="EI176" s="3959">
        <v>0</v>
      </c>
    </row>
    <row s="8599" customFormat="1" customHeight="1" ht="23.25">
      <c r="A177" s="4365"/>
      <c r="B177" s="4365"/>
      <c r="C177" s="4365"/>
      <c r="D177" s="4365"/>
      <c r="E177" s="4366"/>
      <c r="F177" s="4366"/>
      <c r="G177" s="4366"/>
      <c r="H177" s="4366"/>
      <c r="I177" s="4367"/>
      <c r="J177" s="4367" t="str">
        <f>I171&amp;".1"</f>
        <v>1.10.1.1.1</v>
      </c>
      <c r="K177" s="4368" t="str">
        <f>J176&amp;".1"</f>
        <v>1.10.1.1.2.1</v>
      </c>
      <c r="L177" s="4369"/>
      <c r="M177" s="4370"/>
      <c r="N177" s="4370"/>
      <c r="O177" s="4370"/>
      <c r="P177" s="4371"/>
      <c r="Q177" s="4371"/>
      <c r="R177" s="4373">
        <v>1</v>
      </c>
      <c r="S177" s="4374" t="str">
        <f>$K177</f>
        <v>1.10.1.1.2.1</v>
      </c>
      <c r="T177" s="4380" t="s">
        <v>659</v>
      </c>
      <c r="U177" s="4376"/>
      <c r="V177" s="3969"/>
      <c r="W177" s="3969"/>
      <c r="X177" s="3969"/>
      <c r="Y177" s="3969"/>
      <c r="Z177" s="3969"/>
      <c r="AA177" s="3969"/>
      <c r="AB177" s="3969"/>
      <c r="AC177" s="3970"/>
      <c r="AD177" s="3971" t="s">
        <v>63</v>
      </c>
      <c r="AE177" s="3970"/>
      <c r="AF177" s="3971" t="s">
        <v>63</v>
      </c>
      <c r="AG177" s="3969">
        <v>218.5</v>
      </c>
      <c r="AH177" s="3969"/>
      <c r="AI177" s="3969"/>
      <c r="AJ177" s="3969"/>
      <c r="AK177" s="3969"/>
      <c r="AL177" s="3969"/>
      <c r="AM177" s="3969"/>
      <c r="AN177" s="3970">
        <v>45292</v>
      </c>
      <c r="AO177" s="3971" t="s">
        <v>63</v>
      </c>
      <c r="AP177" s="4274">
        <v>45473</v>
      </c>
      <c r="AQ177" s="3971" t="s">
        <v>63</v>
      </c>
      <c r="AR177" s="3969">
        <v>235.55</v>
      </c>
      <c r="AS177" s="3969"/>
      <c r="AT177" s="3969"/>
      <c r="AU177" s="3969"/>
      <c r="AV177" s="3969"/>
      <c r="AW177" s="3969"/>
      <c r="AX177" s="3969"/>
      <c r="AY177" s="3970">
        <v>45474</v>
      </c>
      <c r="AZ177" s="3971" t="s">
        <v>63</v>
      </c>
      <c r="BA177" s="3970">
        <v>45838</v>
      </c>
      <c r="BB177" s="3971" t="s">
        <v>63</v>
      </c>
      <c r="BC177" s="3969">
        <v>256.3</v>
      </c>
      <c r="BD177" s="3969"/>
      <c r="BE177" s="3969"/>
      <c r="BF177" s="3969"/>
      <c r="BG177" s="3969"/>
      <c r="BH177" s="3969"/>
      <c r="BI177" s="3969"/>
      <c r="BJ177" s="3970">
        <v>45839</v>
      </c>
      <c r="BK177" s="3971" t="s">
        <v>63</v>
      </c>
      <c r="BL177" s="3970">
        <v>46022</v>
      </c>
      <c r="BM177" s="3971" t="s">
        <v>63</v>
      </c>
      <c r="BN177" s="3969">
        <v>256.3</v>
      </c>
      <c r="BO177" s="3969"/>
      <c r="BP177" s="3969"/>
      <c r="BQ177" s="3969"/>
      <c r="BR177" s="3969"/>
      <c r="BS177" s="3969"/>
      <c r="BT177" s="3969"/>
      <c r="BU177" s="3970">
        <v>46023</v>
      </c>
      <c r="BV177" s="3971" t="s">
        <v>63</v>
      </c>
      <c r="BW177" s="3970">
        <v>46203</v>
      </c>
      <c r="BX177" s="3971" t="s">
        <v>63</v>
      </c>
      <c r="BY177" s="3969">
        <v>266.99</v>
      </c>
      <c r="BZ177" s="3969"/>
      <c r="CA177" s="3969"/>
      <c r="CB177" s="3969"/>
      <c r="CC177" s="3969"/>
      <c r="CD177" s="3969"/>
      <c r="CE177" s="3969"/>
      <c r="CF177" s="3970">
        <v>46204</v>
      </c>
      <c r="CG177" s="3971" t="s">
        <v>63</v>
      </c>
      <c r="CH177" s="3970">
        <v>46387</v>
      </c>
      <c r="CI177" s="3971" t="s">
        <v>63</v>
      </c>
      <c r="CJ177" s="3969">
        <v>266.99</v>
      </c>
      <c r="CK177" s="3969"/>
      <c r="CL177" s="3969"/>
      <c r="CM177" s="3969"/>
      <c r="CN177" s="3969"/>
      <c r="CO177" s="3969"/>
      <c r="CP177" s="3969"/>
      <c r="CQ177" s="3970">
        <v>46388</v>
      </c>
      <c r="CR177" s="3971" t="s">
        <v>63</v>
      </c>
      <c r="CS177" s="3970">
        <v>46568</v>
      </c>
      <c r="CT177" s="3971" t="s">
        <v>63</v>
      </c>
      <c r="CU177" s="3969">
        <v>276.6</v>
      </c>
      <c r="CV177" s="3969"/>
      <c r="CW177" s="3969"/>
      <c r="CX177" s="3969"/>
      <c r="CY177" s="3969"/>
      <c r="CZ177" s="3969"/>
      <c r="DA177" s="3969"/>
      <c r="DB177" s="3970">
        <v>46569</v>
      </c>
      <c r="DC177" s="3971" t="s">
        <v>63</v>
      </c>
      <c r="DD177" s="3970">
        <v>46752</v>
      </c>
      <c r="DE177" s="3971" t="s">
        <v>63</v>
      </c>
      <c r="DF177" s="3969">
        <v>276.6</v>
      </c>
      <c r="DG177" s="3969"/>
      <c r="DH177" s="3969"/>
      <c r="DI177" s="3969"/>
      <c r="DJ177" s="3969"/>
      <c r="DK177" s="3969"/>
      <c r="DL177" s="3969"/>
      <c r="DM177" s="3970">
        <v>46753</v>
      </c>
      <c r="DN177" s="3971" t="s">
        <v>63</v>
      </c>
      <c r="DO177" s="3970">
        <v>46934</v>
      </c>
      <c r="DP177" s="3971" t="s">
        <v>63</v>
      </c>
      <c r="DQ177" s="3969">
        <v>286.57</v>
      </c>
      <c r="DR177" s="3969"/>
      <c r="DS177" s="3969"/>
      <c r="DT177" s="3969"/>
      <c r="DU177" s="3969"/>
      <c r="DV177" s="3969"/>
      <c r="DW177" s="3969"/>
      <c r="DX177" s="3970">
        <v>46935</v>
      </c>
      <c r="DY177" s="3971" t="s">
        <v>63</v>
      </c>
      <c r="DZ177" s="3970">
        <v>47118</v>
      </c>
      <c r="EA177" s="3971" t="s">
        <v>63</v>
      </c>
      <c r="EB177" s="4381"/>
      <c r="EC177"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177" s="4247">
        <f>STRCHECKDATE(V178:EB178)</f>
      </c>
      <c r="EE177" s="4378"/>
      <c r="EF177" s="4378" t="str">
        <f>IF(T177="","",T177)</f>
        <v>С учетом НДС</v>
      </c>
      <c r="EG177" s="4378"/>
      <c r="EH177" s="4378"/>
      <c r="EI177" s="3959">
        <v>0</v>
      </c>
    </row>
    <row s="8600" customFormat="1" customHeight="1" ht="14.25">
      <c r="A178" s="4365"/>
      <c r="B178" s="4365"/>
      <c r="C178" s="4365"/>
      <c r="D178" s="4365"/>
      <c r="E178" s="4366"/>
      <c r="F178" s="4366"/>
      <c r="G178" s="4366"/>
      <c r="H178" s="4366"/>
      <c r="I178" s="4367"/>
      <c r="J178" s="4367" t="str">
        <f>I171&amp;".1"</f>
        <v>1.10.1.1.1</v>
      </c>
      <c r="K178" s="4368"/>
      <c r="L178" s="4369"/>
      <c r="M178" s="4370"/>
      <c r="N178" s="4370"/>
      <c r="O178" s="4370"/>
      <c r="P178" s="4371"/>
      <c r="Q178" s="4371"/>
      <c r="R178" s="4373"/>
      <c r="S178" s="4384"/>
      <c r="T178" s="4376"/>
      <c r="U178" s="4376"/>
      <c r="V178" s="3972"/>
      <c r="W178" s="3972"/>
      <c r="X178" s="3972"/>
      <c r="Y178" s="3972"/>
      <c r="Z178" s="3972"/>
      <c r="AA178" s="3972"/>
      <c r="AB178" s="3972"/>
      <c r="AC178" s="3973"/>
      <c r="AD178" s="3971"/>
      <c r="AE178" s="3973"/>
      <c r="AF178" s="3971"/>
      <c r="AG178" s="3972"/>
      <c r="AH178" s="3972"/>
      <c r="AI178" s="3972"/>
      <c r="AJ178" s="3972"/>
      <c r="AK178" s="3972"/>
      <c r="AL178" s="3972"/>
      <c r="AM178" s="3972"/>
      <c r="AN178" s="3973"/>
      <c r="AO178" s="3971"/>
      <c r="AP178" s="4275"/>
      <c r="AQ178" s="3971"/>
      <c r="AR178" s="3972"/>
      <c r="AS178" s="3972"/>
      <c r="AT178" s="3972"/>
      <c r="AU178" s="3972"/>
      <c r="AV178" s="3972"/>
      <c r="AW178" s="3972"/>
      <c r="AX178" s="3972"/>
      <c r="AY178" s="3973"/>
      <c r="AZ178" s="3971"/>
      <c r="BA178" s="3973"/>
      <c r="BB178" s="3971"/>
      <c r="BC178" s="3972"/>
      <c r="BD178" s="3972"/>
      <c r="BE178" s="3972"/>
      <c r="BF178" s="3972"/>
      <c r="BG178" s="3972"/>
      <c r="BH178" s="3972"/>
      <c r="BI178" s="3972"/>
      <c r="BJ178" s="3973"/>
      <c r="BK178" s="3971"/>
      <c r="BL178" s="3973"/>
      <c r="BM178" s="3971"/>
      <c r="BN178" s="3972"/>
      <c r="BO178" s="3972"/>
      <c r="BP178" s="3972"/>
      <c r="BQ178" s="3972"/>
      <c r="BR178" s="3972"/>
      <c r="BS178" s="3972"/>
      <c r="BT178" s="3972"/>
      <c r="BU178" s="3973"/>
      <c r="BV178" s="3971"/>
      <c r="BW178" s="3973"/>
      <c r="BX178" s="3971"/>
      <c r="BY178" s="3972"/>
      <c r="BZ178" s="3972"/>
      <c r="CA178" s="3972"/>
      <c r="CB178" s="3972"/>
      <c r="CC178" s="3972"/>
      <c r="CD178" s="3972"/>
      <c r="CE178" s="3972"/>
      <c r="CF178" s="3973"/>
      <c r="CG178" s="3971"/>
      <c r="CH178" s="3973"/>
      <c r="CI178" s="3971"/>
      <c r="CJ178" s="3972"/>
      <c r="CK178" s="3972"/>
      <c r="CL178" s="3972"/>
      <c r="CM178" s="3972"/>
      <c r="CN178" s="3972"/>
      <c r="CO178" s="3972"/>
      <c r="CP178" s="3972"/>
      <c r="CQ178" s="3973"/>
      <c r="CR178" s="3971"/>
      <c r="CS178" s="3973"/>
      <c r="CT178" s="3971"/>
      <c r="CU178" s="3972"/>
      <c r="CV178" s="3972"/>
      <c r="CW178" s="3972"/>
      <c r="CX178" s="3972"/>
      <c r="CY178" s="3972"/>
      <c r="CZ178" s="3972"/>
      <c r="DA178" s="3972"/>
      <c r="DB178" s="3973"/>
      <c r="DC178" s="3971"/>
      <c r="DD178" s="3973"/>
      <c r="DE178" s="3971"/>
      <c r="DF178" s="3972"/>
      <c r="DG178" s="3972"/>
      <c r="DH178" s="3972"/>
      <c r="DI178" s="3972"/>
      <c r="DJ178" s="3972"/>
      <c r="DK178" s="3972"/>
      <c r="DL178" s="3972"/>
      <c r="DM178" s="3973"/>
      <c r="DN178" s="3971"/>
      <c r="DO178" s="3973"/>
      <c r="DP178" s="3971"/>
      <c r="DQ178" s="3972"/>
      <c r="DR178" s="3972"/>
      <c r="DS178" s="3972"/>
      <c r="DT178" s="3972"/>
      <c r="DU178" s="3972"/>
      <c r="DV178" s="3972"/>
      <c r="DW178" s="3972"/>
      <c r="DX178" s="3973"/>
      <c r="DY178" s="3971"/>
      <c r="DZ178" s="3973"/>
      <c r="EA178" s="3971"/>
      <c r="EB178" s="4385"/>
      <c r="EC178" s="4382"/>
      <c r="ED178" s="4247"/>
      <c r="EE178" s="4378"/>
      <c r="EF178" s="4378" t="str">
        <f>IF(T178="","",T178)</f>
        <v/>
      </c>
      <c r="EG178" s="4378"/>
      <c r="EH178" s="4378"/>
      <c r="EI178" s="3959">
        <v>0</v>
      </c>
    </row>
    <row s="8601" customFormat="1" customHeight="1" ht="21">
      <c r="A179" s="4365"/>
      <c r="B179" s="4365"/>
      <c r="C179" s="4365"/>
      <c r="D179" s="4365"/>
      <c r="E179" s="4366"/>
      <c r="F179" s="4366"/>
      <c r="G179" s="4366"/>
      <c r="H179" s="4366"/>
      <c r="I179" s="4367"/>
      <c r="J179" s="4368" t="str">
        <f>I171&amp;".1"</f>
        <v>1.10.1.1.1</v>
      </c>
      <c r="K179" s="4365"/>
      <c r="L179" s="4369"/>
      <c r="M179" s="4370"/>
      <c r="N179" s="4370"/>
      <c r="O179" s="4370"/>
      <c r="P179" s="4371"/>
      <c r="Q179" s="4371"/>
      <c r="R179" s="4387"/>
      <c r="S179" s="8602"/>
      <c r="T179" s="8603" t="s">
        <v>599</v>
      </c>
      <c r="U179" s="8604"/>
      <c r="V179" s="8605"/>
      <c r="W179" s="8606"/>
      <c r="X179" s="8607"/>
      <c r="Y179" s="8608"/>
      <c r="Z179" s="8609"/>
      <c r="AA179" s="8610"/>
      <c r="AB179" s="8611"/>
      <c r="AC179" s="8612"/>
      <c r="AD179" s="8613"/>
      <c r="AE179" s="8614"/>
      <c r="AF179" s="8615"/>
      <c r="AG179" s="8616"/>
      <c r="AH179" s="8617"/>
      <c r="AI179" s="8618"/>
      <c r="AJ179" s="8619"/>
      <c r="AK179" s="8620"/>
      <c r="AL179" s="8621"/>
      <c r="AM179" s="8622"/>
      <c r="AN179" s="8623"/>
      <c r="AO179" s="8624"/>
      <c r="AP179" s="8625"/>
      <c r="AQ179" s="8626"/>
      <c r="AR179" s="8627"/>
      <c r="AS179" s="8628"/>
      <c r="AT179" s="8629"/>
      <c r="AU179" s="8630"/>
      <c r="AV179" s="8631"/>
      <c r="AW179" s="8632"/>
      <c r="AX179" s="8633"/>
      <c r="AY179" s="8634"/>
      <c r="AZ179" s="8635"/>
      <c r="BA179" s="8636"/>
      <c r="BB179" s="8637"/>
      <c r="BC179" s="8638"/>
      <c r="BD179" s="8639"/>
      <c r="BE179" s="8640"/>
      <c r="BF179" s="8641"/>
      <c r="BG179" s="8642"/>
      <c r="BH179" s="8643"/>
      <c r="BI179" s="8644"/>
      <c r="BJ179" s="8645"/>
      <c r="BK179" s="8646"/>
      <c r="BL179" s="8647"/>
      <c r="BM179" s="8648"/>
      <c r="BN179" s="8649"/>
      <c r="BO179" s="8650"/>
      <c r="BP179" s="8651"/>
      <c r="BQ179" s="8652"/>
      <c r="BR179" s="8653"/>
      <c r="BS179" s="8654"/>
      <c r="BT179" s="8655"/>
      <c r="BU179" s="8656"/>
      <c r="BV179" s="8657"/>
      <c r="BW179" s="8658"/>
      <c r="BX179" s="8659"/>
      <c r="BY179" s="8660"/>
      <c r="BZ179" s="8661"/>
      <c r="CA179" s="8662"/>
      <c r="CB179" s="8663"/>
      <c r="CC179" s="8664"/>
      <c r="CD179" s="8665"/>
      <c r="CE179" s="8666"/>
      <c r="CF179" s="8667"/>
      <c r="CG179" s="8668"/>
      <c r="CH179" s="8669"/>
      <c r="CI179" s="8670"/>
      <c r="CJ179" s="8671"/>
      <c r="CK179" s="8672"/>
      <c r="CL179" s="8673"/>
      <c r="CM179" s="8674"/>
      <c r="CN179" s="8675"/>
      <c r="CO179" s="8676"/>
      <c r="CP179" s="8677"/>
      <c r="CQ179" s="8678"/>
      <c r="CR179" s="8679"/>
      <c r="CS179" s="8680"/>
      <c r="CT179" s="8681"/>
      <c r="CU179" s="8682"/>
      <c r="CV179" s="8683"/>
      <c r="CW179" s="8684"/>
      <c r="CX179" s="8685"/>
      <c r="CY179" s="8686"/>
      <c r="CZ179" s="8687"/>
      <c r="DA179" s="8688"/>
      <c r="DB179" s="8689"/>
      <c r="DC179" s="8690"/>
      <c r="DD179" s="8691"/>
      <c r="DE179" s="8692"/>
      <c r="DF179" s="8693"/>
      <c r="DG179" s="8694"/>
      <c r="DH179" s="8695"/>
      <c r="DI179" s="8696"/>
      <c r="DJ179" s="8697"/>
      <c r="DK179" s="8698"/>
      <c r="DL179" s="8699"/>
      <c r="DM179" s="8700"/>
      <c r="DN179" s="8701"/>
      <c r="DO179" s="8702"/>
      <c r="DP179" s="8703"/>
      <c r="DQ179" s="8704"/>
      <c r="DR179" s="8705"/>
      <c r="DS179" s="8706"/>
      <c r="DT179" s="8707"/>
      <c r="DU179" s="8708"/>
      <c r="DV179" s="8709"/>
      <c r="DW179" s="8710"/>
      <c r="DX179" s="8711"/>
      <c r="DY179" s="8712"/>
      <c r="DZ179" s="8713"/>
      <c r="EA179" s="8714"/>
      <c r="EB179" s="8715"/>
      <c r="EC179" s="4502" t="s">
        <v>600</v>
      </c>
      <c r="ED179" s="4247"/>
      <c r="EE179" s="4378"/>
      <c r="EF179" s="4378" t="str">
        <f>IF(T179="","",T179)</f>
        <v>Добавить значение признака дифференциации</v>
      </c>
      <c r="EG179" s="4378"/>
      <c r="EH179" s="4378"/>
      <c r="EI179" s="3959">
        <v>0</v>
      </c>
    </row>
    <row s="8716" customFormat="1" customHeight="1" ht="21">
      <c r="A180" s="4365"/>
      <c r="B180" s="4365"/>
      <c r="C180" s="4365"/>
      <c r="D180" s="4365"/>
      <c r="E180" s="4366"/>
      <c r="F180" s="4366" t="s">
        <v>136</v>
      </c>
      <c r="G180" s="4366"/>
      <c r="H180" s="4366"/>
      <c r="I180" s="4368"/>
      <c r="J180" s="4365"/>
      <c r="K180" s="4365"/>
      <c r="L180" s="4369"/>
      <c r="M180" s="4370"/>
      <c r="N180" s="4370"/>
      <c r="O180" s="4370"/>
      <c r="P180" s="4371"/>
      <c r="Q180" s="4371"/>
      <c r="R180" s="4387"/>
      <c r="S180" s="8717"/>
      <c r="T180" s="8718" t="s">
        <v>528</v>
      </c>
      <c r="U180" s="8719"/>
      <c r="V180" s="8720"/>
      <c r="W180" s="8721"/>
      <c r="X180" s="8722"/>
      <c r="Y180" s="8723"/>
      <c r="Z180" s="8724"/>
      <c r="AA180" s="8725"/>
      <c r="AB180" s="8726"/>
      <c r="AC180" s="8727"/>
      <c r="AD180" s="8728"/>
      <c r="AE180" s="8729"/>
      <c r="AF180" s="8730"/>
      <c r="AG180" s="8731"/>
      <c r="AH180" s="8732"/>
      <c r="AI180" s="8733"/>
      <c r="AJ180" s="8734"/>
      <c r="AK180" s="8735"/>
      <c r="AL180" s="8736"/>
      <c r="AM180" s="8737"/>
      <c r="AN180" s="8738"/>
      <c r="AO180" s="8739"/>
      <c r="AP180" s="8740"/>
      <c r="AQ180" s="8741"/>
      <c r="AR180" s="8742"/>
      <c r="AS180" s="8743"/>
      <c r="AT180" s="8744"/>
      <c r="AU180" s="8745"/>
      <c r="AV180" s="8746"/>
      <c r="AW180" s="8747"/>
      <c r="AX180" s="8748"/>
      <c r="AY180" s="8749"/>
      <c r="AZ180" s="8750"/>
      <c r="BA180" s="8751"/>
      <c r="BB180" s="8752"/>
      <c r="BC180" s="8753"/>
      <c r="BD180" s="8754"/>
      <c r="BE180" s="8755"/>
      <c r="BF180" s="8756"/>
      <c r="BG180" s="8757"/>
      <c r="BH180" s="8758"/>
      <c r="BI180" s="8759"/>
      <c r="BJ180" s="8760"/>
      <c r="BK180" s="8761"/>
      <c r="BL180" s="8762"/>
      <c r="BM180" s="8763"/>
      <c r="BN180" s="8764"/>
      <c r="BO180" s="8765"/>
      <c r="BP180" s="8766"/>
      <c r="BQ180" s="8767"/>
      <c r="BR180" s="8768"/>
      <c r="BS180" s="8769"/>
      <c r="BT180" s="8770"/>
      <c r="BU180" s="8771"/>
      <c r="BV180" s="8772"/>
      <c r="BW180" s="8773"/>
      <c r="BX180" s="8774"/>
      <c r="BY180" s="8775"/>
      <c r="BZ180" s="8776"/>
      <c r="CA180" s="8777"/>
      <c r="CB180" s="8778"/>
      <c r="CC180" s="8779"/>
      <c r="CD180" s="8780"/>
      <c r="CE180" s="8781"/>
      <c r="CF180" s="8782"/>
      <c r="CG180" s="8783"/>
      <c r="CH180" s="8784"/>
      <c r="CI180" s="8785"/>
      <c r="CJ180" s="8786"/>
      <c r="CK180" s="8787"/>
      <c r="CL180" s="8788"/>
      <c r="CM180" s="8789"/>
      <c r="CN180" s="8790"/>
      <c r="CO180" s="8791"/>
      <c r="CP180" s="8792"/>
      <c r="CQ180" s="8793"/>
      <c r="CR180" s="8794"/>
      <c r="CS180" s="8795"/>
      <c r="CT180" s="8796"/>
      <c r="CU180" s="8797"/>
      <c r="CV180" s="8798"/>
      <c r="CW180" s="8799"/>
      <c r="CX180" s="8800"/>
      <c r="CY180" s="8801"/>
      <c r="CZ180" s="8802"/>
      <c r="DA180" s="8803"/>
      <c r="DB180" s="8804"/>
      <c r="DC180" s="8805"/>
      <c r="DD180" s="8806"/>
      <c r="DE180" s="8807"/>
      <c r="DF180" s="8808"/>
      <c r="DG180" s="8809"/>
      <c r="DH180" s="8810"/>
      <c r="DI180" s="8811"/>
      <c r="DJ180" s="8812"/>
      <c r="DK180" s="8813"/>
      <c r="DL180" s="8814"/>
      <c r="DM180" s="8815"/>
      <c r="DN180" s="8816"/>
      <c r="DO180" s="8817"/>
      <c r="DP180" s="8818"/>
      <c r="DQ180" s="8819"/>
      <c r="DR180" s="8820"/>
      <c r="DS180" s="8821"/>
      <c r="DT180" s="8822"/>
      <c r="DU180" s="8823"/>
      <c r="DV180" s="8824"/>
      <c r="DW180" s="8825"/>
      <c r="DX180" s="8826"/>
      <c r="DY180" s="8827"/>
      <c r="DZ180" s="8828"/>
      <c r="EA180" s="8829"/>
      <c r="EB180" s="8830"/>
      <c r="EC180" s="8831"/>
      <c r="ED180" s="4247"/>
      <c r="EE180" s="4378"/>
      <c r="EF180" s="4378" t="str">
        <f>IF(T180="","",T180)</f>
        <v>Добавить группу потребителей</v>
      </c>
      <c r="EG180" s="4378"/>
      <c r="EH180" s="4378"/>
      <c r="EI180" s="3959">
        <v>0</v>
      </c>
    </row>
    <row s="8832" customFormat="1" customHeight="1" ht="21">
      <c r="A181" s="4365"/>
      <c r="B181" s="4365"/>
      <c r="C181" s="4365"/>
      <c r="D181" s="4365"/>
      <c r="E181" s="4366"/>
      <c r="F181" s="4366" t="s">
        <v>136</v>
      </c>
      <c r="G181" s="4366"/>
      <c r="H181" s="4680"/>
      <c r="I181" s="4365"/>
      <c r="J181" s="4365"/>
      <c r="K181" s="4365"/>
      <c r="L181" s="4369"/>
      <c r="M181" s="4681"/>
      <c r="N181" s="4681"/>
      <c r="O181" s="4239"/>
      <c r="P181" s="5047"/>
      <c r="Q181" s="5048"/>
      <c r="R181" s="5049"/>
      <c r="S181" s="8833"/>
      <c r="T181" s="8834" t="s">
        <v>601</v>
      </c>
      <c r="U181" s="8835"/>
      <c r="V181" s="8836"/>
      <c r="W181" s="8837"/>
      <c r="X181" s="8838"/>
      <c r="Y181" s="8839"/>
      <c r="Z181" s="8840"/>
      <c r="AA181" s="8841"/>
      <c r="AB181" s="8842"/>
      <c r="AC181" s="8843"/>
      <c r="AD181" s="8844"/>
      <c r="AE181" s="8845"/>
      <c r="AF181" s="8846"/>
      <c r="AG181" s="8847"/>
      <c r="AH181" s="8848"/>
      <c r="AI181" s="8849"/>
      <c r="AJ181" s="8850"/>
      <c r="AK181" s="8851"/>
      <c r="AL181" s="8852"/>
      <c r="AM181" s="8853"/>
      <c r="AN181" s="8854"/>
      <c r="AO181" s="8855"/>
      <c r="AP181" s="8856"/>
      <c r="AQ181" s="8857"/>
      <c r="AR181" s="8858"/>
      <c r="AS181" s="8859"/>
      <c r="AT181" s="8860"/>
      <c r="AU181" s="8861"/>
      <c r="AV181" s="8862"/>
      <c r="AW181" s="8863"/>
      <c r="AX181" s="8864"/>
      <c r="AY181" s="8865"/>
      <c r="AZ181" s="8866"/>
      <c r="BA181" s="8867"/>
      <c r="BB181" s="8868"/>
      <c r="BC181" s="8869"/>
      <c r="BD181" s="8870"/>
      <c r="BE181" s="8871"/>
      <c r="BF181" s="8872"/>
      <c r="BG181" s="8873"/>
      <c r="BH181" s="8874"/>
      <c r="BI181" s="8875"/>
      <c r="BJ181" s="8876"/>
      <c r="BK181" s="8877"/>
      <c r="BL181" s="8878"/>
      <c r="BM181" s="8879"/>
      <c r="BN181" s="8880"/>
      <c r="BO181" s="8881"/>
      <c r="BP181" s="8882"/>
      <c r="BQ181" s="8883"/>
      <c r="BR181" s="8884"/>
      <c r="BS181" s="8885"/>
      <c r="BT181" s="8886"/>
      <c r="BU181" s="8887"/>
      <c r="BV181" s="8888"/>
      <c r="BW181" s="8889"/>
      <c r="BX181" s="8890"/>
      <c r="BY181" s="8891"/>
      <c r="BZ181" s="8892"/>
      <c r="CA181" s="8893"/>
      <c r="CB181" s="8894"/>
      <c r="CC181" s="8895"/>
      <c r="CD181" s="8896"/>
      <c r="CE181" s="8897"/>
      <c r="CF181" s="8898"/>
      <c r="CG181" s="8899"/>
      <c r="CH181" s="8900"/>
      <c r="CI181" s="8901"/>
      <c r="CJ181" s="8902"/>
      <c r="CK181" s="8903"/>
      <c r="CL181" s="8904"/>
      <c r="CM181" s="8905"/>
      <c r="CN181" s="8906"/>
      <c r="CO181" s="8907"/>
      <c r="CP181" s="8908"/>
      <c r="CQ181" s="8909"/>
      <c r="CR181" s="8910"/>
      <c r="CS181" s="8911"/>
      <c r="CT181" s="8912"/>
      <c r="CU181" s="8913"/>
      <c r="CV181" s="8914"/>
      <c r="CW181" s="8915"/>
      <c r="CX181" s="8916"/>
      <c r="CY181" s="8917"/>
      <c r="CZ181" s="8918"/>
      <c r="DA181" s="8919"/>
      <c r="DB181" s="8920"/>
      <c r="DC181" s="8921"/>
      <c r="DD181" s="8922"/>
      <c r="DE181" s="8923"/>
      <c r="DF181" s="8924"/>
      <c r="DG181" s="8925"/>
      <c r="DH181" s="8926"/>
      <c r="DI181" s="8927"/>
      <c r="DJ181" s="8928"/>
      <c r="DK181" s="8929"/>
      <c r="DL181" s="8930"/>
      <c r="DM181" s="8931"/>
      <c r="DN181" s="8932"/>
      <c r="DO181" s="8933"/>
      <c r="DP181" s="8934"/>
      <c r="DQ181" s="8935"/>
      <c r="DR181" s="8936"/>
      <c r="DS181" s="8937"/>
      <c r="DT181" s="8938"/>
      <c r="DU181" s="8939"/>
      <c r="DV181" s="8940"/>
      <c r="DW181" s="8941"/>
      <c r="DX181" s="8942"/>
      <c r="DY181" s="8943"/>
      <c r="DZ181" s="8944"/>
      <c r="EA181" s="8945"/>
      <c r="EB181" s="8946"/>
      <c r="EC181" s="8947"/>
      <c r="ED181" s="4247"/>
      <c r="EE181" s="4378"/>
      <c r="EF181" s="4378" t="str">
        <f>IF(T181="","",T181)</f>
        <v>Добавить наименование признака дифференциации</v>
      </c>
      <c r="EG181" s="4378"/>
      <c r="EH181" s="4378"/>
      <c r="EI181" s="3959">
        <v>0</v>
      </c>
    </row>
    <row s="8948" customFormat="1" customHeight="1" ht="14.25">
      <c r="A182" s="5166"/>
      <c r="B182" s="5166"/>
      <c r="C182" s="5166"/>
      <c r="D182" s="5166"/>
      <c r="E182" s="4366"/>
      <c r="F182" s="4680" t="s">
        <v>136</v>
      </c>
      <c r="G182" s="5166"/>
      <c r="H182" s="5166"/>
      <c r="I182" s="5166"/>
      <c r="J182" s="5166"/>
      <c r="K182" s="5166"/>
      <c r="L182" s="5167"/>
      <c r="M182" s="5168"/>
      <c r="N182" s="5168"/>
      <c r="O182" s="4247"/>
      <c r="P182" s="5169"/>
      <c r="Q182" s="5170"/>
      <c r="R182" s="5169"/>
      <c r="S182" s="5171"/>
      <c r="T182" s="5172" t="s">
        <v>315</v>
      </c>
      <c r="U182" s="4238"/>
      <c r="V182" s="4238"/>
      <c r="W182" s="4238"/>
      <c r="X182" s="4238"/>
      <c r="Y182" s="4238"/>
      <c r="Z182" s="4238"/>
      <c r="AA182" s="4238"/>
      <c r="AB182" s="4238"/>
      <c r="AC182" s="4238"/>
      <c r="AD182" s="4238"/>
      <c r="AE182" s="4238"/>
      <c r="AF182" s="4238"/>
      <c r="AG182" s="4238"/>
      <c r="AH182" s="4238"/>
      <c r="AI182" s="4238"/>
      <c r="AJ182" s="4238"/>
      <c r="AK182" s="4238"/>
      <c r="AL182" s="4238"/>
      <c r="AM182" s="4238"/>
      <c r="AN182" s="4238"/>
      <c r="AO182" s="4238"/>
      <c r="AP182" s="4238"/>
      <c r="AQ182" s="4238"/>
      <c r="AR182" s="4238"/>
      <c r="AS182" s="4238"/>
      <c r="AT182" s="4238"/>
      <c r="AU182" s="4238"/>
      <c r="AV182" s="4238"/>
      <c r="AW182" s="4238"/>
      <c r="AX182" s="4238"/>
      <c r="AY182" s="4238"/>
      <c r="AZ182" s="4238"/>
      <c r="BA182" s="4238"/>
      <c r="BB182" s="4238"/>
      <c r="BC182" s="4238"/>
      <c r="BD182" s="4238"/>
      <c r="BE182" s="4238"/>
      <c r="BF182" s="4238"/>
      <c r="BG182" s="4238"/>
      <c r="BH182" s="4238"/>
      <c r="BI182" s="4238"/>
      <c r="BJ182" s="4238"/>
      <c r="BK182" s="4238"/>
      <c r="BL182" s="4238"/>
      <c r="BM182" s="4238"/>
      <c r="BN182" s="4238"/>
      <c r="BO182" s="4238"/>
      <c r="BP182" s="4238"/>
      <c r="BQ182" s="4238"/>
      <c r="BR182" s="4238"/>
      <c r="BS182" s="4238"/>
      <c r="BT182" s="4238"/>
      <c r="BU182" s="4238"/>
      <c r="BV182" s="4238"/>
      <c r="BW182" s="4238"/>
      <c r="BX182" s="4238"/>
      <c r="BY182" s="4238"/>
      <c r="BZ182" s="4238"/>
      <c r="CA182" s="4238"/>
      <c r="CB182" s="4238"/>
      <c r="CC182" s="4238"/>
      <c r="CD182" s="4238"/>
      <c r="CE182" s="4238"/>
      <c r="CF182" s="4238"/>
      <c r="CG182" s="4238"/>
      <c r="CH182" s="4238"/>
      <c r="CI182" s="4238"/>
      <c r="CJ182" s="4238"/>
      <c r="CK182" s="4238"/>
      <c r="CL182" s="4238"/>
      <c r="CM182" s="4238"/>
      <c r="CN182" s="4238"/>
      <c r="CO182" s="4238"/>
      <c r="CP182" s="4238"/>
      <c r="CQ182" s="4238"/>
      <c r="CR182" s="4238"/>
      <c r="CS182" s="4238"/>
      <c r="CT182" s="4238"/>
      <c r="CU182" s="4238"/>
      <c r="CV182" s="4238"/>
      <c r="CW182" s="4238"/>
      <c r="CX182" s="4238"/>
      <c r="CY182" s="4238"/>
      <c r="CZ182" s="4238"/>
      <c r="DA182" s="4238"/>
      <c r="DB182" s="4238"/>
      <c r="DC182" s="4238"/>
      <c r="DD182" s="4238"/>
      <c r="DE182" s="4238"/>
      <c r="DF182" s="4238"/>
      <c r="DG182" s="4238"/>
      <c r="DH182" s="4238"/>
      <c r="DI182" s="4238"/>
      <c r="DJ182" s="4238"/>
      <c r="DK182" s="4238"/>
      <c r="DL182" s="4238"/>
      <c r="DM182" s="4238"/>
      <c r="DN182" s="4238"/>
      <c r="DO182" s="4238"/>
      <c r="DP182" s="4238"/>
      <c r="DQ182" s="4238"/>
      <c r="DR182" s="4238"/>
      <c r="DS182" s="4238"/>
      <c r="DT182" s="4238"/>
      <c r="DU182" s="4238"/>
      <c r="DV182" s="4238"/>
      <c r="DW182" s="4238"/>
      <c r="DX182" s="4238"/>
      <c r="DY182" s="4238"/>
      <c r="DZ182" s="4238"/>
      <c r="EA182" s="4238"/>
      <c r="EB182" s="4238"/>
      <c r="EC182" s="4238"/>
      <c r="ED182" s="4247"/>
      <c r="EE182" s="4378"/>
      <c r="EF182" s="4378" t="str">
        <f>IF(T182="","",T182)</f>
        <v>Добавить централизованную систему для дифференциации</v>
      </c>
      <c r="EG182" s="4378"/>
      <c r="EH182" s="4378"/>
      <c r="EI182" s="4247">
        <v>0</v>
      </c>
    </row>
    <row s="8949" customFormat="1" customHeight="1" ht="23.25">
      <c r="A183" s="4365"/>
      <c r="B183" s="4365" t="s">
        <v>353</v>
      </c>
      <c r="C183" s="4365"/>
      <c r="D183" s="4365"/>
      <c r="E183" s="4366"/>
      <c r="F183" s="4680" t="s">
        <v>147</v>
      </c>
      <c r="G183" s="4365"/>
      <c r="H183" s="4365"/>
      <c r="I183" s="4365"/>
      <c r="J183" s="4365"/>
      <c r="K183" s="4365"/>
      <c r="L183" s="4369"/>
      <c r="M183" s="4681"/>
      <c r="N183" s="4681"/>
      <c r="O183" s="4681"/>
      <c r="P183" s="4682"/>
      <c r="Q183" s="4683"/>
      <c r="R183" s="4684"/>
      <c r="S183" s="4374" t="str">
        <f>INDEX(PT_DIFFERENTIATION_NUM_TER,MATCH(B183,PT_DIFFERENTIATION_TER_ID,0))</f>
        <v>1.11</v>
      </c>
      <c r="T183" s="4685" t="s">
        <v>513</v>
      </c>
      <c r="U183" s="4376"/>
      <c r="V183" s="3960"/>
      <c r="W183" s="3961"/>
      <c r="X183" s="3961"/>
      <c r="Y183" s="3961"/>
      <c r="Z183" s="3961"/>
      <c r="AA183" s="3961"/>
      <c r="AB183" s="3961"/>
      <c r="AC183" s="3961"/>
      <c r="AD183" s="3961"/>
      <c r="AE183" s="3961"/>
      <c r="AF183" s="3962"/>
      <c r="AG183" s="3960" t="str">
        <f>INDEX(PT_DIFFERENTIATION_TER,MATCH(B183,PT_DIFFERENTIATION_TER_ID,0))</f>
        <v>Территория 9</v>
      </c>
      <c r="AH183" s="3961"/>
      <c r="AI183" s="3961"/>
      <c r="AJ183" s="3961"/>
      <c r="AK183" s="3961"/>
      <c r="AL183" s="3961"/>
      <c r="AM183" s="3961"/>
      <c r="AN183" s="3961"/>
      <c r="AO183" s="3961"/>
      <c r="AP183" s="3961"/>
      <c r="AQ183" s="3961"/>
      <c r="AR183" s="3960"/>
      <c r="AS183" s="3961"/>
      <c r="AT183" s="3961"/>
      <c r="AU183" s="3961"/>
      <c r="AV183" s="3961"/>
      <c r="AW183" s="3961"/>
      <c r="AX183" s="3961"/>
      <c r="AY183" s="3961"/>
      <c r="AZ183" s="3961"/>
      <c r="BA183" s="3961"/>
      <c r="BB183" s="3962"/>
      <c r="BC183" s="3960"/>
      <c r="BD183" s="3961"/>
      <c r="BE183" s="3961"/>
      <c r="BF183" s="3961"/>
      <c r="BG183" s="3961"/>
      <c r="BH183" s="3961"/>
      <c r="BI183" s="3961"/>
      <c r="BJ183" s="3961"/>
      <c r="BK183" s="3961"/>
      <c r="BL183" s="3961"/>
      <c r="BM183" s="3962"/>
      <c r="BN183" s="3960"/>
      <c r="BO183" s="3961"/>
      <c r="BP183" s="3961"/>
      <c r="BQ183" s="3961"/>
      <c r="BR183" s="3961"/>
      <c r="BS183" s="3961"/>
      <c r="BT183" s="3961"/>
      <c r="BU183" s="3961"/>
      <c r="BV183" s="3961"/>
      <c r="BW183" s="3961"/>
      <c r="BX183" s="3962"/>
      <c r="BY183" s="3960"/>
      <c r="BZ183" s="3961"/>
      <c r="CA183" s="3961"/>
      <c r="CB183" s="3961"/>
      <c r="CC183" s="3961"/>
      <c r="CD183" s="3961"/>
      <c r="CE183" s="3961"/>
      <c r="CF183" s="3961"/>
      <c r="CG183" s="3961"/>
      <c r="CH183" s="3961"/>
      <c r="CI183" s="3962"/>
      <c r="CJ183" s="3960"/>
      <c r="CK183" s="3961"/>
      <c r="CL183" s="3961"/>
      <c r="CM183" s="3961"/>
      <c r="CN183" s="3961"/>
      <c r="CO183" s="3961"/>
      <c r="CP183" s="3961"/>
      <c r="CQ183" s="3961"/>
      <c r="CR183" s="3961"/>
      <c r="CS183" s="3961"/>
      <c r="CT183" s="3962"/>
      <c r="CU183" s="3960"/>
      <c r="CV183" s="3961"/>
      <c r="CW183" s="3961"/>
      <c r="CX183" s="3961"/>
      <c r="CY183" s="3961"/>
      <c r="CZ183" s="3961"/>
      <c r="DA183" s="3961"/>
      <c r="DB183" s="3961"/>
      <c r="DC183" s="3961"/>
      <c r="DD183" s="3961"/>
      <c r="DE183" s="3962"/>
      <c r="DF183" s="3960"/>
      <c r="DG183" s="3961"/>
      <c r="DH183" s="3961"/>
      <c r="DI183" s="3961"/>
      <c r="DJ183" s="3961"/>
      <c r="DK183" s="3961"/>
      <c r="DL183" s="3961"/>
      <c r="DM183" s="3961"/>
      <c r="DN183" s="3961"/>
      <c r="DO183" s="3961"/>
      <c r="DP183" s="3962"/>
      <c r="DQ183" s="3960"/>
      <c r="DR183" s="3961"/>
      <c r="DS183" s="3961"/>
      <c r="DT183" s="3961"/>
      <c r="DU183" s="3961"/>
      <c r="DV183" s="3961"/>
      <c r="DW183" s="3961"/>
      <c r="DX183" s="3961"/>
      <c r="DY183" s="3961"/>
      <c r="DZ183" s="3961"/>
      <c r="EA183" s="3962"/>
      <c r="EB183" s="3962"/>
      <c r="EC183" s="4502" t="s">
        <v>514</v>
      </c>
      <c r="ED183" s="4247"/>
      <c r="EE183" s="4378"/>
      <c r="EF183" s="4378" t="str">
        <f>IF(T183="","",T183)</f>
        <v>Территория действия тарифа</v>
      </c>
      <c r="EG183" s="4378"/>
      <c r="EH183" s="4378"/>
      <c r="EI183" s="3959">
        <v>0</v>
      </c>
    </row>
    <row s="8950" customFormat="1" customHeight="1" ht="23.25">
      <c r="A184" s="4365"/>
      <c r="B184" s="4365"/>
      <c r="C184" s="4365" t="s">
        <v>354</v>
      </c>
      <c r="D184" s="4365"/>
      <c r="E184" s="4366"/>
      <c r="F184" s="4366" t="s">
        <v>142</v>
      </c>
      <c r="G184" s="4680">
        <v>1</v>
      </c>
      <c r="H184" s="4365"/>
      <c r="I184" s="4365"/>
      <c r="J184" s="4365"/>
      <c r="K184" s="4365"/>
      <c r="L184" s="4369"/>
      <c r="M184" s="4681"/>
      <c r="N184" s="4681"/>
      <c r="O184" s="4681"/>
      <c r="P184" s="4687"/>
      <c r="Q184" s="4683"/>
      <c r="R184" s="4684"/>
      <c r="S184" s="4374" t="str">
        <f>INDEX(PT_DIFFERENTIATION_NUM_CS,MATCH(C184,PT_DIFFERENTIATION_CS_ID,0))</f>
        <v>1.11.1</v>
      </c>
      <c r="T184" s="4688" t="s">
        <v>643</v>
      </c>
      <c r="U184" s="4376"/>
      <c r="V184" s="3960"/>
      <c r="W184" s="3961"/>
      <c r="X184" s="3961"/>
      <c r="Y184" s="3961"/>
      <c r="Z184" s="3961"/>
      <c r="AA184" s="3961"/>
      <c r="AB184" s="3961"/>
      <c r="AC184" s="3961"/>
      <c r="AD184" s="3961"/>
      <c r="AE184" s="3961"/>
      <c r="AF184" s="3962"/>
      <c r="AG184" s="3960" t="str">
        <f>INDEX(PT_DIFFERENTIATION_CS,MATCH(C184,PT_DIFFERENTIATION_CS_ID,0))</f>
        <v>с. Майское</v>
      </c>
      <c r="AH184" s="3961"/>
      <c r="AI184" s="3961"/>
      <c r="AJ184" s="3961"/>
      <c r="AK184" s="3961"/>
      <c r="AL184" s="3961"/>
      <c r="AM184" s="3961"/>
      <c r="AN184" s="3961"/>
      <c r="AO184" s="3961"/>
      <c r="AP184" s="3961"/>
      <c r="AQ184" s="3961"/>
      <c r="AR184" s="3960"/>
      <c r="AS184" s="3961"/>
      <c r="AT184" s="3961"/>
      <c r="AU184" s="3961"/>
      <c r="AV184" s="3961"/>
      <c r="AW184" s="3961"/>
      <c r="AX184" s="3961"/>
      <c r="AY184" s="3961"/>
      <c r="AZ184" s="3961"/>
      <c r="BA184" s="3961"/>
      <c r="BB184" s="3962"/>
      <c r="BC184" s="3960"/>
      <c r="BD184" s="3961"/>
      <c r="BE184" s="3961"/>
      <c r="BF184" s="3961"/>
      <c r="BG184" s="3961"/>
      <c r="BH184" s="3961"/>
      <c r="BI184" s="3961"/>
      <c r="BJ184" s="3961"/>
      <c r="BK184" s="3961"/>
      <c r="BL184" s="3961"/>
      <c r="BM184" s="3962"/>
      <c r="BN184" s="3960"/>
      <c r="BO184" s="3961"/>
      <c r="BP184" s="3961"/>
      <c r="BQ184" s="3961"/>
      <c r="BR184" s="3961"/>
      <c r="BS184" s="3961"/>
      <c r="BT184" s="3961"/>
      <c r="BU184" s="3961"/>
      <c r="BV184" s="3961"/>
      <c r="BW184" s="3961"/>
      <c r="BX184" s="3962"/>
      <c r="BY184" s="3960"/>
      <c r="BZ184" s="3961"/>
      <c r="CA184" s="3961"/>
      <c r="CB184" s="3961"/>
      <c r="CC184" s="3961"/>
      <c r="CD184" s="3961"/>
      <c r="CE184" s="3961"/>
      <c r="CF184" s="3961"/>
      <c r="CG184" s="3961"/>
      <c r="CH184" s="3961"/>
      <c r="CI184" s="3962"/>
      <c r="CJ184" s="3960"/>
      <c r="CK184" s="3961"/>
      <c r="CL184" s="3961"/>
      <c r="CM184" s="3961"/>
      <c r="CN184" s="3961"/>
      <c r="CO184" s="3961"/>
      <c r="CP184" s="3961"/>
      <c r="CQ184" s="3961"/>
      <c r="CR184" s="3961"/>
      <c r="CS184" s="3961"/>
      <c r="CT184" s="3962"/>
      <c r="CU184" s="3960"/>
      <c r="CV184" s="3961"/>
      <c r="CW184" s="3961"/>
      <c r="CX184" s="3961"/>
      <c r="CY184" s="3961"/>
      <c r="CZ184" s="3961"/>
      <c r="DA184" s="3961"/>
      <c r="DB184" s="3961"/>
      <c r="DC184" s="3961"/>
      <c r="DD184" s="3961"/>
      <c r="DE184" s="3962"/>
      <c r="DF184" s="3960"/>
      <c r="DG184" s="3961"/>
      <c r="DH184" s="3961"/>
      <c r="DI184" s="3961"/>
      <c r="DJ184" s="3961"/>
      <c r="DK184" s="3961"/>
      <c r="DL184" s="3961"/>
      <c r="DM184" s="3961"/>
      <c r="DN184" s="3961"/>
      <c r="DO184" s="3961"/>
      <c r="DP184" s="3962"/>
      <c r="DQ184" s="3960"/>
      <c r="DR184" s="3961"/>
      <c r="DS184" s="3961"/>
      <c r="DT184" s="3961"/>
      <c r="DU184" s="3961"/>
      <c r="DV184" s="3961"/>
      <c r="DW184" s="3961"/>
      <c r="DX184" s="3961"/>
      <c r="DY184" s="3961"/>
      <c r="DZ184" s="3961"/>
      <c r="EA184" s="3962"/>
      <c r="EB184" s="3962"/>
      <c r="EC184" s="4502" t="s">
        <v>644</v>
      </c>
      <c r="ED184" s="4247"/>
      <c r="EE184" s="4378"/>
      <c r="EF184" s="4378" t="str">
        <f>IF(T184="","",T184)</f>
        <v>Наименование централизованной системы горячего водоснабжения</v>
      </c>
      <c r="EG184" s="4378"/>
      <c r="EH184" s="4378"/>
      <c r="EI184" s="3959">
        <v>0</v>
      </c>
    </row>
    <row s="8951" customFormat="1" customHeight="1" ht="23.25">
      <c r="A185" s="4365"/>
      <c r="B185" s="4365"/>
      <c r="C185" s="4365"/>
      <c r="D185" s="4365"/>
      <c r="E185" s="4366"/>
      <c r="F185" s="4366" t="s">
        <v>142</v>
      </c>
      <c r="G185" s="4366"/>
      <c r="H185" s="4366"/>
      <c r="I185" s="4368" t="str">
        <f>S184&amp;".1"</f>
        <v>1.11.1.1</v>
      </c>
      <c r="J185" s="4365"/>
      <c r="K185" s="4365"/>
      <c r="L185" s="4369"/>
      <c r="M185" s="4370"/>
      <c r="N185" s="4370"/>
      <c r="O185" s="4370"/>
      <c r="P185" s="4371">
        <v>1</v>
      </c>
      <c r="Q185" s="4371"/>
      <c r="R185" s="4387"/>
      <c r="S185" s="4374" t="str">
        <f>$I185</f>
        <v>1.11.1.1</v>
      </c>
      <c r="T185" s="4690" t="s">
        <v>596</v>
      </c>
      <c r="U185" s="4376"/>
      <c r="V185" s="3963"/>
      <c r="W185" s="3964"/>
      <c r="X185" s="3964"/>
      <c r="Y185" s="3964"/>
      <c r="Z185" s="3964"/>
      <c r="AA185" s="3964"/>
      <c r="AB185" s="3964"/>
      <c r="AC185" s="3964"/>
      <c r="AD185" s="3964"/>
      <c r="AE185" s="3964"/>
      <c r="AF185" s="3965"/>
      <c r="AG185" s="4691"/>
      <c r="AH185" s="4692"/>
      <c r="AI185" s="4692"/>
      <c r="AJ185" s="4692"/>
      <c r="AK185" s="4692"/>
      <c r="AL185" s="4692"/>
      <c r="AM185" s="4692"/>
      <c r="AN185" s="4692"/>
      <c r="AO185" s="4692"/>
      <c r="AP185" s="4692"/>
      <c r="AQ185" s="4692"/>
      <c r="AR185" s="3963"/>
      <c r="AS185" s="3964"/>
      <c r="AT185" s="3964"/>
      <c r="AU185" s="3964"/>
      <c r="AV185" s="3964"/>
      <c r="AW185" s="3964"/>
      <c r="AX185" s="3964"/>
      <c r="AY185" s="3964"/>
      <c r="AZ185" s="3964"/>
      <c r="BA185" s="3964"/>
      <c r="BB185" s="3965"/>
      <c r="BC185" s="3963"/>
      <c r="BD185" s="3964"/>
      <c r="BE185" s="3964"/>
      <c r="BF185" s="3964"/>
      <c r="BG185" s="3964"/>
      <c r="BH185" s="3964"/>
      <c r="BI185" s="3964"/>
      <c r="BJ185" s="3964"/>
      <c r="BK185" s="3964"/>
      <c r="BL185" s="3964"/>
      <c r="BM185" s="3965"/>
      <c r="BN185" s="3963"/>
      <c r="BO185" s="3964"/>
      <c r="BP185" s="3964"/>
      <c r="BQ185" s="3964"/>
      <c r="BR185" s="3964"/>
      <c r="BS185" s="3964"/>
      <c r="BT185" s="3964"/>
      <c r="BU185" s="3964"/>
      <c r="BV185" s="3964"/>
      <c r="BW185" s="3964"/>
      <c r="BX185" s="3965"/>
      <c r="BY185" s="3963"/>
      <c r="BZ185" s="3964"/>
      <c r="CA185" s="3964"/>
      <c r="CB185" s="3964"/>
      <c r="CC185" s="3964"/>
      <c r="CD185" s="3964"/>
      <c r="CE185" s="3964"/>
      <c r="CF185" s="3964"/>
      <c r="CG185" s="3964"/>
      <c r="CH185" s="3964"/>
      <c r="CI185" s="3965"/>
      <c r="CJ185" s="3963"/>
      <c r="CK185" s="3964"/>
      <c r="CL185" s="3964"/>
      <c r="CM185" s="3964"/>
      <c r="CN185" s="3964"/>
      <c r="CO185" s="3964"/>
      <c r="CP185" s="3964"/>
      <c r="CQ185" s="3964"/>
      <c r="CR185" s="3964"/>
      <c r="CS185" s="3964"/>
      <c r="CT185" s="3965"/>
      <c r="CU185" s="3963"/>
      <c r="CV185" s="3964"/>
      <c r="CW185" s="3964"/>
      <c r="CX185" s="3964"/>
      <c r="CY185" s="3964"/>
      <c r="CZ185" s="3964"/>
      <c r="DA185" s="3964"/>
      <c r="DB185" s="3964"/>
      <c r="DC185" s="3964"/>
      <c r="DD185" s="3964"/>
      <c r="DE185" s="3965"/>
      <c r="DF185" s="3963"/>
      <c r="DG185" s="3964"/>
      <c r="DH185" s="3964"/>
      <c r="DI185" s="3964"/>
      <c r="DJ185" s="3964"/>
      <c r="DK185" s="3964"/>
      <c r="DL185" s="3964"/>
      <c r="DM185" s="3964"/>
      <c r="DN185" s="3964"/>
      <c r="DO185" s="3964"/>
      <c r="DP185" s="3965"/>
      <c r="DQ185" s="3963"/>
      <c r="DR185" s="3964"/>
      <c r="DS185" s="3964"/>
      <c r="DT185" s="3964"/>
      <c r="DU185" s="3964"/>
      <c r="DV185" s="3964"/>
      <c r="DW185" s="3964"/>
      <c r="DX185" s="3964"/>
      <c r="DY185" s="3964"/>
      <c r="DZ185" s="3964"/>
      <c r="EA185" s="3965"/>
      <c r="EB185" s="4693"/>
      <c r="EC185" s="4502" t="s">
        <v>597</v>
      </c>
      <c r="ED185" s="4247"/>
      <c r="EE185" s="4378"/>
      <c r="EF185" s="4378" t="str">
        <f>IF(T185="","",T185)</f>
        <v>Наименование признака дифференциации</v>
      </c>
      <c r="EG185" s="4378"/>
      <c r="EH185" s="4378"/>
      <c r="EI185" s="3959">
        <v>0</v>
      </c>
    </row>
    <row s="8952" customFormat="1" customHeight="1" ht="23.25">
      <c r="A186" s="4365"/>
      <c r="B186" s="4365"/>
      <c r="C186" s="4365"/>
      <c r="D186" s="4365"/>
      <c r="E186" s="4366"/>
      <c r="F186" s="4366" t="s">
        <v>142</v>
      </c>
      <c r="G186" s="4366"/>
      <c r="H186" s="4366"/>
      <c r="I186" s="4367"/>
      <c r="J186" s="4368" t="str">
        <f>I185&amp;".1"</f>
        <v>1.11.1.1.1</v>
      </c>
      <c r="K186" s="4365"/>
      <c r="L186" s="4369" t="s">
        <v>522</v>
      </c>
      <c r="M186" s="4370"/>
      <c r="N186" s="4370"/>
      <c r="O186" s="4370"/>
      <c r="P186" s="4371"/>
      <c r="Q186" s="4371">
        <v>1</v>
      </c>
      <c r="R186" s="4373"/>
      <c r="S186" s="4374" t="str">
        <f>$J186</f>
        <v>1.11.1.1.1</v>
      </c>
      <c r="T186" s="4375" t="s">
        <v>523</v>
      </c>
      <c r="U186" s="4376"/>
      <c r="V186" s="3966"/>
      <c r="W186" s="3967"/>
      <c r="X186" s="3967"/>
      <c r="Y186" s="3967"/>
      <c r="Z186" s="3967"/>
      <c r="AA186" s="3967"/>
      <c r="AB186" s="3967"/>
      <c r="AC186" s="3967"/>
      <c r="AD186" s="3967"/>
      <c r="AE186" s="3967"/>
      <c r="AF186" s="3968"/>
      <c r="AG186" s="3966" t="s">
        <v>656</v>
      </c>
      <c r="AH186" s="3967"/>
      <c r="AI186" s="3967"/>
      <c r="AJ186" s="3967"/>
      <c r="AK186" s="3967"/>
      <c r="AL186" s="3967"/>
      <c r="AM186" s="3967"/>
      <c r="AN186" s="3967"/>
      <c r="AO186" s="3967"/>
      <c r="AP186" s="3967"/>
      <c r="AQ186" s="3967"/>
      <c r="AR186" s="3966"/>
      <c r="AS186" s="3967"/>
      <c r="AT186" s="3967"/>
      <c r="AU186" s="3967"/>
      <c r="AV186" s="3967"/>
      <c r="AW186" s="3967"/>
      <c r="AX186" s="3967"/>
      <c r="AY186" s="3967"/>
      <c r="AZ186" s="3967"/>
      <c r="BA186" s="3967"/>
      <c r="BB186" s="3968"/>
      <c r="BC186" s="3966"/>
      <c r="BD186" s="3967"/>
      <c r="BE186" s="3967"/>
      <c r="BF186" s="3967"/>
      <c r="BG186" s="3967"/>
      <c r="BH186" s="3967"/>
      <c r="BI186" s="3967"/>
      <c r="BJ186" s="3967"/>
      <c r="BK186" s="3967"/>
      <c r="BL186" s="3967"/>
      <c r="BM186" s="3968"/>
      <c r="BN186" s="3966"/>
      <c r="BO186" s="3967"/>
      <c r="BP186" s="3967"/>
      <c r="BQ186" s="3967"/>
      <c r="BR186" s="3967"/>
      <c r="BS186" s="3967"/>
      <c r="BT186" s="3967"/>
      <c r="BU186" s="3967"/>
      <c r="BV186" s="3967"/>
      <c r="BW186" s="3967"/>
      <c r="BX186" s="3968"/>
      <c r="BY186" s="3966"/>
      <c r="BZ186" s="3967"/>
      <c r="CA186" s="3967"/>
      <c r="CB186" s="3967"/>
      <c r="CC186" s="3967"/>
      <c r="CD186" s="3967"/>
      <c r="CE186" s="3967"/>
      <c r="CF186" s="3967"/>
      <c r="CG186" s="3967"/>
      <c r="CH186" s="3967"/>
      <c r="CI186" s="3968"/>
      <c r="CJ186" s="3966"/>
      <c r="CK186" s="3967"/>
      <c r="CL186" s="3967"/>
      <c r="CM186" s="3967"/>
      <c r="CN186" s="3967"/>
      <c r="CO186" s="3967"/>
      <c r="CP186" s="3967"/>
      <c r="CQ186" s="3967"/>
      <c r="CR186" s="3967"/>
      <c r="CS186" s="3967"/>
      <c r="CT186" s="3968"/>
      <c r="CU186" s="3966"/>
      <c r="CV186" s="3967"/>
      <c r="CW186" s="3967"/>
      <c r="CX186" s="3967"/>
      <c r="CY186" s="3967"/>
      <c r="CZ186" s="3967"/>
      <c r="DA186" s="3967"/>
      <c r="DB186" s="3967"/>
      <c r="DC186" s="3967"/>
      <c r="DD186" s="3967"/>
      <c r="DE186" s="3968"/>
      <c r="DF186" s="3966"/>
      <c r="DG186" s="3967"/>
      <c r="DH186" s="3967"/>
      <c r="DI186" s="3967"/>
      <c r="DJ186" s="3967"/>
      <c r="DK186" s="3967"/>
      <c r="DL186" s="3967"/>
      <c r="DM186" s="3967"/>
      <c r="DN186" s="3967"/>
      <c r="DO186" s="3967"/>
      <c r="DP186" s="3968"/>
      <c r="DQ186" s="3966"/>
      <c r="DR186" s="3967"/>
      <c r="DS186" s="3967"/>
      <c r="DT186" s="3967"/>
      <c r="DU186" s="3967"/>
      <c r="DV186" s="3967"/>
      <c r="DW186" s="3967"/>
      <c r="DX186" s="3967"/>
      <c r="DY186" s="3967"/>
      <c r="DZ186" s="3967"/>
      <c r="EA186" s="3968"/>
      <c r="EB186" s="3968"/>
      <c r="EC186" s="4377" t="s">
        <v>598</v>
      </c>
      <c r="ED186" s="4247"/>
      <c r="EE186" s="4378"/>
      <c r="EF186" s="4378" t="str">
        <f>IF(T186="","",T186)</f>
        <v>Группа потребителей</v>
      </c>
      <c r="EG186" s="4378"/>
      <c r="EH186" s="4378"/>
      <c r="EI186" s="3959">
        <v>0</v>
      </c>
    </row>
    <row s="8953" customFormat="1" customHeight="1" ht="23.25">
      <c r="A187" s="4365"/>
      <c r="B187" s="4365"/>
      <c r="C187" s="4365"/>
      <c r="D187" s="4365"/>
      <c r="E187" s="4366"/>
      <c r="F187" s="4366" t="s">
        <v>142</v>
      </c>
      <c r="G187" s="4366"/>
      <c r="H187" s="4366"/>
      <c r="I187" s="4367"/>
      <c r="J187" s="4367"/>
      <c r="K187" s="4368" t="str">
        <f>J186&amp;".1"</f>
        <v>1.11.1.1.1.1</v>
      </c>
      <c r="L187" s="4369"/>
      <c r="M187" s="4370"/>
      <c r="N187" s="4370"/>
      <c r="O187" s="4370"/>
      <c r="P187" s="4371"/>
      <c r="Q187" s="4371"/>
      <c r="R187" s="4373">
        <v>1</v>
      </c>
      <c r="S187" s="4374" t="str">
        <f>$K187</f>
        <v>1.11.1.1.1.1</v>
      </c>
      <c r="T187" s="4380" t="s">
        <v>657</v>
      </c>
      <c r="U187" s="4376"/>
      <c r="V187" s="3969"/>
      <c r="W187" s="3969"/>
      <c r="X187" s="3969"/>
      <c r="Y187" s="3969"/>
      <c r="Z187" s="3969"/>
      <c r="AA187" s="3969"/>
      <c r="AB187" s="3969"/>
      <c r="AC187" s="3970"/>
      <c r="AD187" s="3971" t="s">
        <v>63</v>
      </c>
      <c r="AE187" s="3970"/>
      <c r="AF187" s="3971" t="s">
        <v>63</v>
      </c>
      <c r="AG187" s="3969">
        <v>335.19</v>
      </c>
      <c r="AH187" s="3969"/>
      <c r="AI187" s="3969"/>
      <c r="AJ187" s="3969"/>
      <c r="AK187" s="3969"/>
      <c r="AL187" s="3969"/>
      <c r="AM187" s="3969"/>
      <c r="AN187" s="3970">
        <v>45292</v>
      </c>
      <c r="AO187" s="3971" t="s">
        <v>63</v>
      </c>
      <c r="AP187" s="4274">
        <v>45473</v>
      </c>
      <c r="AQ187" s="3971" t="s">
        <v>63</v>
      </c>
      <c r="AR187" s="3969">
        <v>383.53</v>
      </c>
      <c r="AS187" s="3969"/>
      <c r="AT187" s="3969"/>
      <c r="AU187" s="3969"/>
      <c r="AV187" s="3969"/>
      <c r="AW187" s="3969"/>
      <c r="AX187" s="3969"/>
      <c r="AY187" s="3970">
        <v>45474</v>
      </c>
      <c r="AZ187" s="3971" t="s">
        <v>63</v>
      </c>
      <c r="BA187" s="3970">
        <v>45838</v>
      </c>
      <c r="BB187" s="3971" t="s">
        <v>63</v>
      </c>
      <c r="BC187" s="3969">
        <v>458.48</v>
      </c>
      <c r="BD187" s="3969"/>
      <c r="BE187" s="3969"/>
      <c r="BF187" s="3969"/>
      <c r="BG187" s="3969"/>
      <c r="BH187" s="3969"/>
      <c r="BI187" s="3969"/>
      <c r="BJ187" s="3970">
        <v>45839</v>
      </c>
      <c r="BK187" s="3971" t="s">
        <v>63</v>
      </c>
      <c r="BL187" s="3970">
        <v>46022</v>
      </c>
      <c r="BM187" s="3971" t="s">
        <v>63</v>
      </c>
      <c r="BN187" s="3969">
        <v>437.82</v>
      </c>
      <c r="BO187" s="3969"/>
      <c r="BP187" s="3969"/>
      <c r="BQ187" s="3969"/>
      <c r="BR187" s="3969"/>
      <c r="BS187" s="3969"/>
      <c r="BT187" s="3969"/>
      <c r="BU187" s="3970">
        <v>46023</v>
      </c>
      <c r="BV187" s="3971" t="s">
        <v>63</v>
      </c>
      <c r="BW187" s="3970">
        <v>46203</v>
      </c>
      <c r="BX187" s="3971" t="s">
        <v>63</v>
      </c>
      <c r="BY187" s="3969">
        <v>473.69</v>
      </c>
      <c r="BZ187" s="3969"/>
      <c r="CA187" s="3969"/>
      <c r="CB187" s="3969"/>
      <c r="CC187" s="3969"/>
      <c r="CD187" s="3969"/>
      <c r="CE187" s="3969"/>
      <c r="CF187" s="3970">
        <v>46204</v>
      </c>
      <c r="CG187" s="3971" t="s">
        <v>63</v>
      </c>
      <c r="CH187" s="3970">
        <v>46387</v>
      </c>
      <c r="CI187" s="3971" t="s">
        <v>63</v>
      </c>
      <c r="CJ187" s="3969">
        <v>430.97</v>
      </c>
      <c r="CK187" s="3969"/>
      <c r="CL187" s="3969"/>
      <c r="CM187" s="3969"/>
      <c r="CN187" s="3969"/>
      <c r="CO187" s="3969"/>
      <c r="CP187" s="3969"/>
      <c r="CQ187" s="3970">
        <v>46388</v>
      </c>
      <c r="CR187" s="3971" t="s">
        <v>63</v>
      </c>
      <c r="CS187" s="3970">
        <v>46568</v>
      </c>
      <c r="CT187" s="3971" t="s">
        <v>63</v>
      </c>
      <c r="CU187" s="3969">
        <v>483.62</v>
      </c>
      <c r="CV187" s="3969"/>
      <c r="CW187" s="3969"/>
      <c r="CX187" s="3969"/>
      <c r="CY187" s="3969"/>
      <c r="CZ187" s="3969"/>
      <c r="DA187" s="3969"/>
      <c r="DB187" s="3970">
        <v>46569</v>
      </c>
      <c r="DC187" s="3971" t="s">
        <v>63</v>
      </c>
      <c r="DD187" s="3970">
        <v>46752</v>
      </c>
      <c r="DE187" s="3971" t="s">
        <v>63</v>
      </c>
      <c r="DF187" s="3969">
        <v>453.24</v>
      </c>
      <c r="DG187" s="3969"/>
      <c r="DH187" s="3969"/>
      <c r="DI187" s="3969"/>
      <c r="DJ187" s="3969"/>
      <c r="DK187" s="3969"/>
      <c r="DL187" s="3969"/>
      <c r="DM187" s="3970">
        <v>46753</v>
      </c>
      <c r="DN187" s="3971" t="s">
        <v>63</v>
      </c>
      <c r="DO187" s="3970">
        <v>46934</v>
      </c>
      <c r="DP187" s="3971" t="s">
        <v>63</v>
      </c>
      <c r="DQ187" s="3969">
        <v>491.22</v>
      </c>
      <c r="DR187" s="3969"/>
      <c r="DS187" s="3969"/>
      <c r="DT187" s="3969"/>
      <c r="DU187" s="3969"/>
      <c r="DV187" s="3969"/>
      <c r="DW187" s="3969"/>
      <c r="DX187" s="3970">
        <v>46935</v>
      </c>
      <c r="DY187" s="3971" t="s">
        <v>63</v>
      </c>
      <c r="DZ187" s="3970">
        <v>47118</v>
      </c>
      <c r="EA187" s="3971" t="s">
        <v>63</v>
      </c>
      <c r="EB187" s="4381"/>
      <c r="EC187"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187" s="4247">
        <f>STRCHECKDATE(V188:EB188)</f>
      </c>
      <c r="EE187" s="4378"/>
      <c r="EF187" s="4378" t="str">
        <f>IF(T187="","",T187)</f>
        <v>Без учета НДС</v>
      </c>
      <c r="EG187" s="4378"/>
      <c r="EH187" s="4378"/>
      <c r="EI187" s="3959">
        <v>0</v>
      </c>
    </row>
    <row s="8954" customFormat="1" customHeight="1" ht="14.25">
      <c r="A188" s="4365"/>
      <c r="B188" s="4365"/>
      <c r="C188" s="4365"/>
      <c r="D188" s="4365"/>
      <c r="E188" s="4366"/>
      <c r="F188" s="4366" t="s">
        <v>142</v>
      </c>
      <c r="G188" s="4366"/>
      <c r="H188" s="4366"/>
      <c r="I188" s="4367"/>
      <c r="J188" s="4367"/>
      <c r="K188" s="4368"/>
      <c r="L188" s="4369"/>
      <c r="M188" s="4370"/>
      <c r="N188" s="4370"/>
      <c r="O188" s="4370"/>
      <c r="P188" s="4371"/>
      <c r="Q188" s="4371"/>
      <c r="R188" s="4373"/>
      <c r="S188" s="4384"/>
      <c r="T188" s="4376"/>
      <c r="U188" s="4376"/>
      <c r="V188" s="3972"/>
      <c r="W188" s="3972"/>
      <c r="X188" s="3972"/>
      <c r="Y188" s="3972"/>
      <c r="Z188" s="3972"/>
      <c r="AA188" s="3972"/>
      <c r="AB188" s="3972"/>
      <c r="AC188" s="3973"/>
      <c r="AD188" s="3971"/>
      <c r="AE188" s="3973"/>
      <c r="AF188" s="3971"/>
      <c r="AG188" s="3972"/>
      <c r="AH188" s="3972"/>
      <c r="AI188" s="3972"/>
      <c r="AJ188" s="3972"/>
      <c r="AK188" s="3972"/>
      <c r="AL188" s="3972"/>
      <c r="AM188" s="3972"/>
      <c r="AN188" s="3973"/>
      <c r="AO188" s="3971"/>
      <c r="AP188" s="4275"/>
      <c r="AQ188" s="3971"/>
      <c r="AR188" s="3972"/>
      <c r="AS188" s="3972"/>
      <c r="AT188" s="3972"/>
      <c r="AU188" s="3972"/>
      <c r="AV188" s="3972"/>
      <c r="AW188" s="3972"/>
      <c r="AX188" s="3972"/>
      <c r="AY188" s="3973"/>
      <c r="AZ188" s="3971"/>
      <c r="BA188" s="3973"/>
      <c r="BB188" s="3971"/>
      <c r="BC188" s="3972"/>
      <c r="BD188" s="3972"/>
      <c r="BE188" s="3972"/>
      <c r="BF188" s="3972"/>
      <c r="BG188" s="3972"/>
      <c r="BH188" s="3972"/>
      <c r="BI188" s="3972"/>
      <c r="BJ188" s="3973"/>
      <c r="BK188" s="3971"/>
      <c r="BL188" s="3973"/>
      <c r="BM188" s="3971"/>
      <c r="BN188" s="3972"/>
      <c r="BO188" s="3972"/>
      <c r="BP188" s="3972"/>
      <c r="BQ188" s="3972"/>
      <c r="BR188" s="3972"/>
      <c r="BS188" s="3972"/>
      <c r="BT188" s="3972"/>
      <c r="BU188" s="3973"/>
      <c r="BV188" s="3971"/>
      <c r="BW188" s="3973"/>
      <c r="BX188" s="3971"/>
      <c r="BY188" s="3972"/>
      <c r="BZ188" s="3972"/>
      <c r="CA188" s="3972"/>
      <c r="CB188" s="3972"/>
      <c r="CC188" s="3972"/>
      <c r="CD188" s="3972"/>
      <c r="CE188" s="3972"/>
      <c r="CF188" s="3973"/>
      <c r="CG188" s="3971"/>
      <c r="CH188" s="3973"/>
      <c r="CI188" s="3971"/>
      <c r="CJ188" s="3972"/>
      <c r="CK188" s="3972"/>
      <c r="CL188" s="3972"/>
      <c r="CM188" s="3972"/>
      <c r="CN188" s="3972"/>
      <c r="CO188" s="3972"/>
      <c r="CP188" s="3972"/>
      <c r="CQ188" s="3973"/>
      <c r="CR188" s="3971"/>
      <c r="CS188" s="3973"/>
      <c r="CT188" s="3971"/>
      <c r="CU188" s="3972"/>
      <c r="CV188" s="3972"/>
      <c r="CW188" s="3972"/>
      <c r="CX188" s="3972"/>
      <c r="CY188" s="3972"/>
      <c r="CZ188" s="3972"/>
      <c r="DA188" s="3972"/>
      <c r="DB188" s="3973"/>
      <c r="DC188" s="3971"/>
      <c r="DD188" s="3973"/>
      <c r="DE188" s="3971"/>
      <c r="DF188" s="3972"/>
      <c r="DG188" s="3972"/>
      <c r="DH188" s="3972"/>
      <c r="DI188" s="3972"/>
      <c r="DJ188" s="3972"/>
      <c r="DK188" s="3972"/>
      <c r="DL188" s="3972"/>
      <c r="DM188" s="3973"/>
      <c r="DN188" s="3971"/>
      <c r="DO188" s="3973"/>
      <c r="DP188" s="3971"/>
      <c r="DQ188" s="3972"/>
      <c r="DR188" s="3972"/>
      <c r="DS188" s="3972"/>
      <c r="DT188" s="3972"/>
      <c r="DU188" s="3972"/>
      <c r="DV188" s="3972"/>
      <c r="DW188" s="3972"/>
      <c r="DX188" s="3973"/>
      <c r="DY188" s="3971"/>
      <c r="DZ188" s="3973"/>
      <c r="EA188" s="3971"/>
      <c r="EB188" s="4385"/>
      <c r="EC188" s="4382"/>
      <c r="ED188" s="4247"/>
      <c r="EE188" s="4378"/>
      <c r="EF188" s="4378" t="str">
        <f>IF(T188="","",T188)</f>
        <v/>
      </c>
      <c r="EG188" s="4378"/>
      <c r="EH188" s="4378"/>
      <c r="EI188" s="3959">
        <v>0</v>
      </c>
    </row>
    <row s="8955" customFormat="1" customHeight="1" ht="21">
      <c r="A189" s="4365"/>
      <c r="B189" s="4365"/>
      <c r="C189" s="4365"/>
      <c r="D189" s="4365"/>
      <c r="E189" s="4366"/>
      <c r="F189" s="4366" t="s">
        <v>142</v>
      </c>
      <c r="G189" s="4366"/>
      <c r="H189" s="4366"/>
      <c r="I189" s="4367"/>
      <c r="J189" s="4368"/>
      <c r="K189" s="4365"/>
      <c r="L189" s="4369"/>
      <c r="M189" s="4370"/>
      <c r="N189" s="4370"/>
      <c r="O189" s="4370"/>
      <c r="P189" s="4371"/>
      <c r="Q189" s="4371"/>
      <c r="R189" s="4387"/>
      <c r="S189" s="8956"/>
      <c r="T189" s="8957" t="s">
        <v>599</v>
      </c>
      <c r="U189" s="8958"/>
      <c r="V189" s="8959"/>
      <c r="W189" s="8960"/>
      <c r="X189" s="8961"/>
      <c r="Y189" s="8962"/>
      <c r="Z189" s="8963"/>
      <c r="AA189" s="8964"/>
      <c r="AB189" s="8965"/>
      <c r="AC189" s="8966"/>
      <c r="AD189" s="8967"/>
      <c r="AE189" s="8968"/>
      <c r="AF189" s="8969"/>
      <c r="AG189" s="8970"/>
      <c r="AH189" s="8971"/>
      <c r="AI189" s="8972"/>
      <c r="AJ189" s="8973"/>
      <c r="AK189" s="8974"/>
      <c r="AL189" s="8975"/>
      <c r="AM189" s="8976"/>
      <c r="AN189" s="8977"/>
      <c r="AO189" s="8978"/>
      <c r="AP189" s="8979"/>
      <c r="AQ189" s="8980"/>
      <c r="AR189" s="8981"/>
      <c r="AS189" s="8982"/>
      <c r="AT189" s="8983"/>
      <c r="AU189" s="8984"/>
      <c r="AV189" s="8985"/>
      <c r="AW189" s="8986"/>
      <c r="AX189" s="8987"/>
      <c r="AY189" s="8988"/>
      <c r="AZ189" s="8989"/>
      <c r="BA189" s="8990"/>
      <c r="BB189" s="8991"/>
      <c r="BC189" s="8992"/>
      <c r="BD189" s="8993"/>
      <c r="BE189" s="8994"/>
      <c r="BF189" s="8995"/>
      <c r="BG189" s="8996"/>
      <c r="BH189" s="8997"/>
      <c r="BI189" s="8998"/>
      <c r="BJ189" s="8999"/>
      <c r="BK189" s="9000"/>
      <c r="BL189" s="9001"/>
      <c r="BM189" s="9002"/>
      <c r="BN189" s="9003"/>
      <c r="BO189" s="9004"/>
      <c r="BP189" s="9005"/>
      <c r="BQ189" s="9006"/>
      <c r="BR189" s="9007"/>
      <c r="BS189" s="9008"/>
      <c r="BT189" s="9009"/>
      <c r="BU189" s="9010"/>
      <c r="BV189" s="9011"/>
      <c r="BW189" s="9012"/>
      <c r="BX189" s="9013"/>
      <c r="BY189" s="9014"/>
      <c r="BZ189" s="9015"/>
      <c r="CA189" s="9016"/>
      <c r="CB189" s="9017"/>
      <c r="CC189" s="9018"/>
      <c r="CD189" s="9019"/>
      <c r="CE189" s="9020"/>
      <c r="CF189" s="9021"/>
      <c r="CG189" s="9022"/>
      <c r="CH189" s="9023"/>
      <c r="CI189" s="9024"/>
      <c r="CJ189" s="9025"/>
      <c r="CK189" s="9026"/>
      <c r="CL189" s="9027"/>
      <c r="CM189" s="9028"/>
      <c r="CN189" s="9029"/>
      <c r="CO189" s="9030"/>
      <c r="CP189" s="9031"/>
      <c r="CQ189" s="9032"/>
      <c r="CR189" s="9033"/>
      <c r="CS189" s="9034"/>
      <c r="CT189" s="9035"/>
      <c r="CU189" s="9036"/>
      <c r="CV189" s="9037"/>
      <c r="CW189" s="9038"/>
      <c r="CX189" s="9039"/>
      <c r="CY189" s="9040"/>
      <c r="CZ189" s="9041"/>
      <c r="DA189" s="9042"/>
      <c r="DB189" s="9043"/>
      <c r="DC189" s="9044"/>
      <c r="DD189" s="9045"/>
      <c r="DE189" s="9046"/>
      <c r="DF189" s="9047"/>
      <c r="DG189" s="9048"/>
      <c r="DH189" s="9049"/>
      <c r="DI189" s="9050"/>
      <c r="DJ189" s="9051"/>
      <c r="DK189" s="9052"/>
      <c r="DL189" s="9053"/>
      <c r="DM189" s="9054"/>
      <c r="DN189" s="9055"/>
      <c r="DO189" s="9056"/>
      <c r="DP189" s="9057"/>
      <c r="DQ189" s="9058"/>
      <c r="DR189" s="9059"/>
      <c r="DS189" s="9060"/>
      <c r="DT189" s="9061"/>
      <c r="DU189" s="9062"/>
      <c r="DV189" s="9063"/>
      <c r="DW189" s="9064"/>
      <c r="DX189" s="9065"/>
      <c r="DY189" s="9066"/>
      <c r="DZ189" s="9067"/>
      <c r="EA189" s="9068"/>
      <c r="EB189" s="9069"/>
      <c r="EC189" s="4502" t="s">
        <v>600</v>
      </c>
      <c r="ED189" s="4247"/>
      <c r="EE189" s="4378"/>
      <c r="EF189" s="4378" t="str">
        <f>IF(T189="","",T189)</f>
        <v>Добавить значение признака дифференциации</v>
      </c>
      <c r="EG189" s="4378"/>
      <c r="EH189" s="4378"/>
      <c r="EI189" s="3959">
        <v>0</v>
      </c>
    </row>
    <row s="9070" customFormat="1" customHeight="1" ht="23.25">
      <c r="A190" s="4365"/>
      <c r="B190" s="4365"/>
      <c r="C190" s="4365"/>
      <c r="D190" s="4365"/>
      <c r="E190" s="4366"/>
      <c r="F190" s="4366"/>
      <c r="G190" s="4366"/>
      <c r="H190" s="4366"/>
      <c r="I190" s="4367"/>
      <c r="J190" s="4368" t="str">
        <f>I185&amp;".2"</f>
        <v>1.11.1.1.2</v>
      </c>
      <c r="K190" s="4365"/>
      <c r="L190" s="4369" t="s">
        <v>522</v>
      </c>
      <c r="M190" s="4370"/>
      <c r="N190" s="4370"/>
      <c r="O190" s="4370"/>
      <c r="P190" s="4371"/>
      <c r="Q190" s="4372" t="s">
        <v>106</v>
      </c>
      <c r="R190" s="4373"/>
      <c r="S190" s="4374" t="str">
        <f>$J190</f>
        <v>1.11.1.1.2</v>
      </c>
      <c r="T190" s="4375" t="s">
        <v>523</v>
      </c>
      <c r="U190" s="4376"/>
      <c r="V190" s="3966"/>
      <c r="W190" s="3967"/>
      <c r="X190" s="3967"/>
      <c r="Y190" s="3967"/>
      <c r="Z190" s="3967"/>
      <c r="AA190" s="3967"/>
      <c r="AB190" s="3967"/>
      <c r="AC190" s="3967"/>
      <c r="AD190" s="3967"/>
      <c r="AE190" s="3967"/>
      <c r="AF190" s="3968"/>
      <c r="AG190" s="3966" t="s">
        <v>658</v>
      </c>
      <c r="AH190" s="3967"/>
      <c r="AI190" s="3967"/>
      <c r="AJ190" s="3967"/>
      <c r="AK190" s="3967"/>
      <c r="AL190" s="3967"/>
      <c r="AM190" s="3967"/>
      <c r="AN190" s="3967"/>
      <c r="AO190" s="3967"/>
      <c r="AP190" s="3967"/>
      <c r="AQ190" s="3967"/>
      <c r="AR190" s="3966"/>
      <c r="AS190" s="3967"/>
      <c r="AT190" s="3967"/>
      <c r="AU190" s="3967"/>
      <c r="AV190" s="3967"/>
      <c r="AW190" s="3967"/>
      <c r="AX190" s="3967"/>
      <c r="AY190" s="3967"/>
      <c r="AZ190" s="3967"/>
      <c r="BA190" s="3967"/>
      <c r="BB190" s="3968"/>
      <c r="BC190" s="3966"/>
      <c r="BD190" s="3967"/>
      <c r="BE190" s="3967"/>
      <c r="BF190" s="3967"/>
      <c r="BG190" s="3967"/>
      <c r="BH190" s="3967"/>
      <c r="BI190" s="3967"/>
      <c r="BJ190" s="3967"/>
      <c r="BK190" s="3967"/>
      <c r="BL190" s="3967"/>
      <c r="BM190" s="3968"/>
      <c r="BN190" s="3966"/>
      <c r="BO190" s="3967"/>
      <c r="BP190" s="3967"/>
      <c r="BQ190" s="3967"/>
      <c r="BR190" s="3967"/>
      <c r="BS190" s="3967"/>
      <c r="BT190" s="3967"/>
      <c r="BU190" s="3967"/>
      <c r="BV190" s="3967"/>
      <c r="BW190" s="3967"/>
      <c r="BX190" s="3968"/>
      <c r="BY190" s="3966"/>
      <c r="BZ190" s="3967"/>
      <c r="CA190" s="3967"/>
      <c r="CB190" s="3967"/>
      <c r="CC190" s="3967"/>
      <c r="CD190" s="3967"/>
      <c r="CE190" s="3967"/>
      <c r="CF190" s="3967"/>
      <c r="CG190" s="3967"/>
      <c r="CH190" s="3967"/>
      <c r="CI190" s="3968"/>
      <c r="CJ190" s="3966"/>
      <c r="CK190" s="3967"/>
      <c r="CL190" s="3967"/>
      <c r="CM190" s="3967"/>
      <c r="CN190" s="3967"/>
      <c r="CO190" s="3967"/>
      <c r="CP190" s="3967"/>
      <c r="CQ190" s="3967"/>
      <c r="CR190" s="3967"/>
      <c r="CS190" s="3967"/>
      <c r="CT190" s="3968"/>
      <c r="CU190" s="3966"/>
      <c r="CV190" s="3967"/>
      <c r="CW190" s="3967"/>
      <c r="CX190" s="3967"/>
      <c r="CY190" s="3967"/>
      <c r="CZ190" s="3967"/>
      <c r="DA190" s="3967"/>
      <c r="DB190" s="3967"/>
      <c r="DC190" s="3967"/>
      <c r="DD190" s="3967"/>
      <c r="DE190" s="3968"/>
      <c r="DF190" s="3966"/>
      <c r="DG190" s="3967"/>
      <c r="DH190" s="3967"/>
      <c r="DI190" s="3967"/>
      <c r="DJ190" s="3967"/>
      <c r="DK190" s="3967"/>
      <c r="DL190" s="3967"/>
      <c r="DM190" s="3967"/>
      <c r="DN190" s="3967"/>
      <c r="DO190" s="3967"/>
      <c r="DP190" s="3968"/>
      <c r="DQ190" s="3966"/>
      <c r="DR190" s="3967"/>
      <c r="DS190" s="3967"/>
      <c r="DT190" s="3967"/>
      <c r="DU190" s="3967"/>
      <c r="DV190" s="3967"/>
      <c r="DW190" s="3967"/>
      <c r="DX190" s="3967"/>
      <c r="DY190" s="3967"/>
      <c r="DZ190" s="3967"/>
      <c r="EA190" s="3968"/>
      <c r="EB190" s="3968"/>
      <c r="EC190" s="4377" t="s">
        <v>598</v>
      </c>
      <c r="ED190" s="4247"/>
      <c r="EE190" s="4378"/>
      <c r="EF190" s="4378" t="str">
        <f>IF(T190="","",T190)</f>
        <v>Группа потребителей</v>
      </c>
      <c r="EG190" s="4378"/>
      <c r="EH190" s="4378"/>
      <c r="EI190" s="3959">
        <v>0</v>
      </c>
    </row>
    <row s="9071" customFormat="1" customHeight="1" ht="23.25">
      <c r="A191" s="4365"/>
      <c r="B191" s="4365"/>
      <c r="C191" s="4365"/>
      <c r="D191" s="4365"/>
      <c r="E191" s="4366"/>
      <c r="F191" s="4366"/>
      <c r="G191" s="4366"/>
      <c r="H191" s="4366"/>
      <c r="I191" s="4367"/>
      <c r="J191" s="4367" t="str">
        <f>I185&amp;".1"</f>
        <v>1.11.1.1.1</v>
      </c>
      <c r="K191" s="4368" t="str">
        <f>J190&amp;".1"</f>
        <v>1.11.1.1.2.1</v>
      </c>
      <c r="L191" s="4369"/>
      <c r="M191" s="4370"/>
      <c r="N191" s="4370"/>
      <c r="O191" s="4370"/>
      <c r="P191" s="4371"/>
      <c r="Q191" s="4371"/>
      <c r="R191" s="4373">
        <v>1</v>
      </c>
      <c r="S191" s="4374" t="str">
        <f>$K191</f>
        <v>1.11.1.1.2.1</v>
      </c>
      <c r="T191" s="4380" t="s">
        <v>659</v>
      </c>
      <c r="U191" s="4376"/>
      <c r="V191" s="3969"/>
      <c r="W191" s="3969"/>
      <c r="X191" s="3969"/>
      <c r="Y191" s="3969"/>
      <c r="Z191" s="3969"/>
      <c r="AA191" s="3969"/>
      <c r="AB191" s="3969"/>
      <c r="AC191" s="3970"/>
      <c r="AD191" s="3971" t="s">
        <v>63</v>
      </c>
      <c r="AE191" s="3970"/>
      <c r="AF191" s="3971" t="s">
        <v>63</v>
      </c>
      <c r="AG191" s="3969">
        <v>204.07</v>
      </c>
      <c r="AH191" s="3969"/>
      <c r="AI191" s="3969"/>
      <c r="AJ191" s="3969"/>
      <c r="AK191" s="3969"/>
      <c r="AL191" s="3969"/>
      <c r="AM191" s="3969"/>
      <c r="AN191" s="3970">
        <v>45292</v>
      </c>
      <c r="AO191" s="3971" t="s">
        <v>63</v>
      </c>
      <c r="AP191" s="4274">
        <v>45473</v>
      </c>
      <c r="AQ191" s="3971" t="s">
        <v>63</v>
      </c>
      <c r="AR191" s="3969">
        <v>221.3</v>
      </c>
      <c r="AS191" s="3969"/>
      <c r="AT191" s="3969"/>
      <c r="AU191" s="3969"/>
      <c r="AV191" s="3969"/>
      <c r="AW191" s="3969"/>
      <c r="AX191" s="3969"/>
      <c r="AY191" s="3970">
        <v>45474</v>
      </c>
      <c r="AZ191" s="3971" t="s">
        <v>63</v>
      </c>
      <c r="BA191" s="3970">
        <v>45838</v>
      </c>
      <c r="BB191" s="3971" t="s">
        <v>63</v>
      </c>
      <c r="BC191" s="3969">
        <v>240.58</v>
      </c>
      <c r="BD191" s="3969"/>
      <c r="BE191" s="3969"/>
      <c r="BF191" s="3969"/>
      <c r="BG191" s="3969"/>
      <c r="BH191" s="3969"/>
      <c r="BI191" s="3969"/>
      <c r="BJ191" s="3970">
        <v>45839</v>
      </c>
      <c r="BK191" s="3971" t="s">
        <v>63</v>
      </c>
      <c r="BL191" s="3970">
        <v>46022</v>
      </c>
      <c r="BM191" s="3971" t="s">
        <v>63</v>
      </c>
      <c r="BN191" s="3969">
        <v>240.58</v>
      </c>
      <c r="BO191" s="3969"/>
      <c r="BP191" s="3969"/>
      <c r="BQ191" s="3969"/>
      <c r="BR191" s="3969"/>
      <c r="BS191" s="3969"/>
      <c r="BT191" s="3969"/>
      <c r="BU191" s="3970">
        <v>46023</v>
      </c>
      <c r="BV191" s="3971" t="s">
        <v>63</v>
      </c>
      <c r="BW191" s="3970">
        <v>46203</v>
      </c>
      <c r="BX191" s="3971" t="s">
        <v>63</v>
      </c>
      <c r="BY191" s="3969">
        <v>249.38</v>
      </c>
      <c r="BZ191" s="3969"/>
      <c r="CA191" s="3969"/>
      <c r="CB191" s="3969"/>
      <c r="CC191" s="3969"/>
      <c r="CD191" s="3969"/>
      <c r="CE191" s="3969"/>
      <c r="CF191" s="3970">
        <v>46204</v>
      </c>
      <c r="CG191" s="3971" t="s">
        <v>63</v>
      </c>
      <c r="CH191" s="3970">
        <v>46387</v>
      </c>
      <c r="CI191" s="3971" t="s">
        <v>63</v>
      </c>
      <c r="CJ191" s="3969">
        <v>249.38</v>
      </c>
      <c r="CK191" s="3969"/>
      <c r="CL191" s="3969"/>
      <c r="CM191" s="3969"/>
      <c r="CN191" s="3969"/>
      <c r="CO191" s="3969"/>
      <c r="CP191" s="3969"/>
      <c r="CQ191" s="3970">
        <v>46388</v>
      </c>
      <c r="CR191" s="3971" t="s">
        <v>63</v>
      </c>
      <c r="CS191" s="3970">
        <v>46568</v>
      </c>
      <c r="CT191" s="3971" t="s">
        <v>63</v>
      </c>
      <c r="CU191" s="3969">
        <v>258.24</v>
      </c>
      <c r="CV191" s="3969"/>
      <c r="CW191" s="3969"/>
      <c r="CX191" s="3969"/>
      <c r="CY191" s="3969"/>
      <c r="CZ191" s="3969"/>
      <c r="DA191" s="3969"/>
      <c r="DB191" s="3970">
        <v>46569</v>
      </c>
      <c r="DC191" s="3971" t="s">
        <v>63</v>
      </c>
      <c r="DD191" s="3970">
        <v>46752</v>
      </c>
      <c r="DE191" s="3971" t="s">
        <v>63</v>
      </c>
      <c r="DF191" s="3969">
        <v>258.24</v>
      </c>
      <c r="DG191" s="3969"/>
      <c r="DH191" s="3969"/>
      <c r="DI191" s="3969"/>
      <c r="DJ191" s="3969"/>
      <c r="DK191" s="3969"/>
      <c r="DL191" s="3969"/>
      <c r="DM191" s="3970">
        <v>46753</v>
      </c>
      <c r="DN191" s="3971" t="s">
        <v>63</v>
      </c>
      <c r="DO191" s="3970">
        <v>46934</v>
      </c>
      <c r="DP191" s="3971" t="s">
        <v>63</v>
      </c>
      <c r="DQ191" s="3969">
        <v>268.45</v>
      </c>
      <c r="DR191" s="3969"/>
      <c r="DS191" s="3969"/>
      <c r="DT191" s="3969"/>
      <c r="DU191" s="3969"/>
      <c r="DV191" s="3969"/>
      <c r="DW191" s="3969"/>
      <c r="DX191" s="3970">
        <v>46935</v>
      </c>
      <c r="DY191" s="3971" t="s">
        <v>63</v>
      </c>
      <c r="DZ191" s="3970">
        <v>47118</v>
      </c>
      <c r="EA191" s="3971" t="s">
        <v>63</v>
      </c>
      <c r="EB191" s="4381"/>
      <c r="EC191"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191" s="4247">
        <f>STRCHECKDATE(V192:EB192)</f>
      </c>
      <c r="EE191" s="4378"/>
      <c r="EF191" s="4378" t="str">
        <f>IF(T191="","",T191)</f>
        <v>С учетом НДС</v>
      </c>
      <c r="EG191" s="4378"/>
      <c r="EH191" s="4378"/>
      <c r="EI191" s="3959">
        <v>0</v>
      </c>
    </row>
    <row s="9072" customFormat="1" customHeight="1" ht="14.25">
      <c r="A192" s="4365"/>
      <c r="B192" s="4365"/>
      <c r="C192" s="4365"/>
      <c r="D192" s="4365"/>
      <c r="E192" s="4366"/>
      <c r="F192" s="4366"/>
      <c r="G192" s="4366"/>
      <c r="H192" s="4366"/>
      <c r="I192" s="4367"/>
      <c r="J192" s="4367" t="str">
        <f>I185&amp;".1"</f>
        <v>1.11.1.1.1</v>
      </c>
      <c r="K192" s="4368"/>
      <c r="L192" s="4369"/>
      <c r="M192" s="4370"/>
      <c r="N192" s="4370"/>
      <c r="O192" s="4370"/>
      <c r="P192" s="4371"/>
      <c r="Q192" s="4371"/>
      <c r="R192" s="4373"/>
      <c r="S192" s="4384"/>
      <c r="T192" s="4376"/>
      <c r="U192" s="4376"/>
      <c r="V192" s="3972"/>
      <c r="W192" s="3972"/>
      <c r="X192" s="3972"/>
      <c r="Y192" s="3972"/>
      <c r="Z192" s="3972"/>
      <c r="AA192" s="3972"/>
      <c r="AB192" s="3972"/>
      <c r="AC192" s="3973"/>
      <c r="AD192" s="3971"/>
      <c r="AE192" s="3973"/>
      <c r="AF192" s="3971"/>
      <c r="AG192" s="3972"/>
      <c r="AH192" s="3972"/>
      <c r="AI192" s="3972"/>
      <c r="AJ192" s="3972"/>
      <c r="AK192" s="3972"/>
      <c r="AL192" s="3972"/>
      <c r="AM192" s="3972"/>
      <c r="AN192" s="3973"/>
      <c r="AO192" s="3971"/>
      <c r="AP192" s="4275"/>
      <c r="AQ192" s="3971"/>
      <c r="AR192" s="3972"/>
      <c r="AS192" s="3972"/>
      <c r="AT192" s="3972"/>
      <c r="AU192" s="3972"/>
      <c r="AV192" s="3972"/>
      <c r="AW192" s="3972"/>
      <c r="AX192" s="3972"/>
      <c r="AY192" s="3973"/>
      <c r="AZ192" s="3971"/>
      <c r="BA192" s="3973"/>
      <c r="BB192" s="3971"/>
      <c r="BC192" s="3972"/>
      <c r="BD192" s="3972"/>
      <c r="BE192" s="3972"/>
      <c r="BF192" s="3972"/>
      <c r="BG192" s="3972"/>
      <c r="BH192" s="3972"/>
      <c r="BI192" s="3972"/>
      <c r="BJ192" s="3973"/>
      <c r="BK192" s="3971"/>
      <c r="BL192" s="3973"/>
      <c r="BM192" s="3971"/>
      <c r="BN192" s="3972"/>
      <c r="BO192" s="3972"/>
      <c r="BP192" s="3972"/>
      <c r="BQ192" s="3972"/>
      <c r="BR192" s="3972"/>
      <c r="BS192" s="3972"/>
      <c r="BT192" s="3972"/>
      <c r="BU192" s="3973"/>
      <c r="BV192" s="3971"/>
      <c r="BW192" s="3973"/>
      <c r="BX192" s="3971"/>
      <c r="BY192" s="3972"/>
      <c r="BZ192" s="3972"/>
      <c r="CA192" s="3972"/>
      <c r="CB192" s="3972"/>
      <c r="CC192" s="3972"/>
      <c r="CD192" s="3972"/>
      <c r="CE192" s="3972"/>
      <c r="CF192" s="3973"/>
      <c r="CG192" s="3971"/>
      <c r="CH192" s="3973"/>
      <c r="CI192" s="3971"/>
      <c r="CJ192" s="3972"/>
      <c r="CK192" s="3972"/>
      <c r="CL192" s="3972"/>
      <c r="CM192" s="3972"/>
      <c r="CN192" s="3972"/>
      <c r="CO192" s="3972"/>
      <c r="CP192" s="3972"/>
      <c r="CQ192" s="3973"/>
      <c r="CR192" s="3971"/>
      <c r="CS192" s="3973"/>
      <c r="CT192" s="3971"/>
      <c r="CU192" s="3972"/>
      <c r="CV192" s="3972"/>
      <c r="CW192" s="3972"/>
      <c r="CX192" s="3972"/>
      <c r="CY192" s="3972"/>
      <c r="CZ192" s="3972"/>
      <c r="DA192" s="3972"/>
      <c r="DB192" s="3973"/>
      <c r="DC192" s="3971"/>
      <c r="DD192" s="3973"/>
      <c r="DE192" s="3971"/>
      <c r="DF192" s="3972"/>
      <c r="DG192" s="3972"/>
      <c r="DH192" s="3972"/>
      <c r="DI192" s="3972"/>
      <c r="DJ192" s="3972"/>
      <c r="DK192" s="3972"/>
      <c r="DL192" s="3972"/>
      <c r="DM192" s="3973"/>
      <c r="DN192" s="3971"/>
      <c r="DO192" s="3973"/>
      <c r="DP192" s="3971"/>
      <c r="DQ192" s="3972"/>
      <c r="DR192" s="3972"/>
      <c r="DS192" s="3972"/>
      <c r="DT192" s="3972"/>
      <c r="DU192" s="3972"/>
      <c r="DV192" s="3972"/>
      <c r="DW192" s="3972"/>
      <c r="DX192" s="3973"/>
      <c r="DY192" s="3971"/>
      <c r="DZ192" s="3973"/>
      <c r="EA192" s="3971"/>
      <c r="EB192" s="4385"/>
      <c r="EC192" s="4382"/>
      <c r="ED192" s="4247"/>
      <c r="EE192" s="4378"/>
      <c r="EF192" s="4378" t="str">
        <f>IF(T192="","",T192)</f>
        <v/>
      </c>
      <c r="EG192" s="4378"/>
      <c r="EH192" s="4378"/>
      <c r="EI192" s="3959">
        <v>0</v>
      </c>
    </row>
    <row s="9073" customFormat="1" customHeight="1" ht="21">
      <c r="A193" s="4365"/>
      <c r="B193" s="4365"/>
      <c r="C193" s="4365"/>
      <c r="D193" s="4365"/>
      <c r="E193" s="4366"/>
      <c r="F193" s="4366"/>
      <c r="G193" s="4366"/>
      <c r="H193" s="4366"/>
      <c r="I193" s="4367"/>
      <c r="J193" s="4368" t="str">
        <f>I185&amp;".1"</f>
        <v>1.11.1.1.1</v>
      </c>
      <c r="K193" s="4365"/>
      <c r="L193" s="4369"/>
      <c r="M193" s="4370"/>
      <c r="N193" s="4370"/>
      <c r="O193" s="4370"/>
      <c r="P193" s="4371"/>
      <c r="Q193" s="4371"/>
      <c r="R193" s="4387"/>
      <c r="S193" s="9074"/>
      <c r="T193" s="9075" t="s">
        <v>599</v>
      </c>
      <c r="U193" s="9076"/>
      <c r="V193" s="9077"/>
      <c r="W193" s="9078"/>
      <c r="X193" s="9079"/>
      <c r="Y193" s="9080"/>
      <c r="Z193" s="9081"/>
      <c r="AA193" s="9082"/>
      <c r="AB193" s="9083"/>
      <c r="AC193" s="9084"/>
      <c r="AD193" s="9085"/>
      <c r="AE193" s="9086"/>
      <c r="AF193" s="9087"/>
      <c r="AG193" s="9088"/>
      <c r="AH193" s="9089"/>
      <c r="AI193" s="9090"/>
      <c r="AJ193" s="9091"/>
      <c r="AK193" s="9092"/>
      <c r="AL193" s="9093"/>
      <c r="AM193" s="9094"/>
      <c r="AN193" s="9095"/>
      <c r="AO193" s="9096"/>
      <c r="AP193" s="9097"/>
      <c r="AQ193" s="9098"/>
      <c r="AR193" s="9099"/>
      <c r="AS193" s="9100"/>
      <c r="AT193" s="9101"/>
      <c r="AU193" s="9102"/>
      <c r="AV193" s="9103"/>
      <c r="AW193" s="9104"/>
      <c r="AX193" s="9105"/>
      <c r="AY193" s="9106"/>
      <c r="AZ193" s="9107"/>
      <c r="BA193" s="9108"/>
      <c r="BB193" s="9109"/>
      <c r="BC193" s="9110"/>
      <c r="BD193" s="9111"/>
      <c r="BE193" s="9112"/>
      <c r="BF193" s="9113"/>
      <c r="BG193" s="9114"/>
      <c r="BH193" s="9115"/>
      <c r="BI193" s="9116"/>
      <c r="BJ193" s="9117"/>
      <c r="BK193" s="9118"/>
      <c r="BL193" s="9119"/>
      <c r="BM193" s="9120"/>
      <c r="BN193" s="9121"/>
      <c r="BO193" s="9122"/>
      <c r="BP193" s="9123"/>
      <c r="BQ193" s="9124"/>
      <c r="BR193" s="9125"/>
      <c r="BS193" s="9126"/>
      <c r="BT193" s="9127"/>
      <c r="BU193" s="9128"/>
      <c r="BV193" s="9129"/>
      <c r="BW193" s="9130"/>
      <c r="BX193" s="9131"/>
      <c r="BY193" s="9132"/>
      <c r="BZ193" s="9133"/>
      <c r="CA193" s="9134"/>
      <c r="CB193" s="9135"/>
      <c r="CC193" s="9136"/>
      <c r="CD193" s="9137"/>
      <c r="CE193" s="9138"/>
      <c r="CF193" s="9139"/>
      <c r="CG193" s="9140"/>
      <c r="CH193" s="9141"/>
      <c r="CI193" s="9142"/>
      <c r="CJ193" s="9143"/>
      <c r="CK193" s="9144"/>
      <c r="CL193" s="9145"/>
      <c r="CM193" s="9146"/>
      <c r="CN193" s="9147"/>
      <c r="CO193" s="9148"/>
      <c r="CP193" s="9149"/>
      <c r="CQ193" s="9150"/>
      <c r="CR193" s="9151"/>
      <c r="CS193" s="9152"/>
      <c r="CT193" s="9153"/>
      <c r="CU193" s="9154"/>
      <c r="CV193" s="9155"/>
      <c r="CW193" s="9156"/>
      <c r="CX193" s="9157"/>
      <c r="CY193" s="9158"/>
      <c r="CZ193" s="9159"/>
      <c r="DA193" s="9160"/>
      <c r="DB193" s="9161"/>
      <c r="DC193" s="9162"/>
      <c r="DD193" s="9163"/>
      <c r="DE193" s="9164"/>
      <c r="DF193" s="9165"/>
      <c r="DG193" s="9166"/>
      <c r="DH193" s="9167"/>
      <c r="DI193" s="9168"/>
      <c r="DJ193" s="9169"/>
      <c r="DK193" s="9170"/>
      <c r="DL193" s="9171"/>
      <c r="DM193" s="9172"/>
      <c r="DN193" s="9173"/>
      <c r="DO193" s="9174"/>
      <c r="DP193" s="9175"/>
      <c r="DQ193" s="9176"/>
      <c r="DR193" s="9177"/>
      <c r="DS193" s="9178"/>
      <c r="DT193" s="9179"/>
      <c r="DU193" s="9180"/>
      <c r="DV193" s="9181"/>
      <c r="DW193" s="9182"/>
      <c r="DX193" s="9183"/>
      <c r="DY193" s="9184"/>
      <c r="DZ193" s="9185"/>
      <c r="EA193" s="9186"/>
      <c r="EB193" s="9187"/>
      <c r="EC193" s="4502" t="s">
        <v>600</v>
      </c>
      <c r="ED193" s="4247"/>
      <c r="EE193" s="4378"/>
      <c r="EF193" s="4378" t="str">
        <f>IF(T193="","",T193)</f>
        <v>Добавить значение признака дифференциации</v>
      </c>
      <c r="EG193" s="4378"/>
      <c r="EH193" s="4378"/>
      <c r="EI193" s="3959">
        <v>0</v>
      </c>
    </row>
    <row s="9188" customFormat="1" customHeight="1" ht="21">
      <c r="A194" s="4365"/>
      <c r="B194" s="4365"/>
      <c r="C194" s="4365"/>
      <c r="D194" s="4365"/>
      <c r="E194" s="4366"/>
      <c r="F194" s="4366" t="s">
        <v>142</v>
      </c>
      <c r="G194" s="4366"/>
      <c r="H194" s="4366"/>
      <c r="I194" s="4368"/>
      <c r="J194" s="4365"/>
      <c r="K194" s="4365"/>
      <c r="L194" s="4369"/>
      <c r="M194" s="4370"/>
      <c r="N194" s="4370"/>
      <c r="O194" s="4370"/>
      <c r="P194" s="4371"/>
      <c r="Q194" s="4371"/>
      <c r="R194" s="4387"/>
      <c r="S194" s="9189"/>
      <c r="T194" s="9190" t="s">
        <v>528</v>
      </c>
      <c r="U194" s="9191"/>
      <c r="V194" s="9192"/>
      <c r="W194" s="9193"/>
      <c r="X194" s="9194"/>
      <c r="Y194" s="9195"/>
      <c r="Z194" s="9196"/>
      <c r="AA194" s="9197"/>
      <c r="AB194" s="9198"/>
      <c r="AC194" s="9199"/>
      <c r="AD194" s="9200"/>
      <c r="AE194" s="9201"/>
      <c r="AF194" s="9202"/>
      <c r="AG194" s="9203"/>
      <c r="AH194" s="9204"/>
      <c r="AI194" s="9205"/>
      <c r="AJ194" s="9206"/>
      <c r="AK194" s="9207"/>
      <c r="AL194" s="9208"/>
      <c r="AM194" s="9209"/>
      <c r="AN194" s="9210"/>
      <c r="AO194" s="9211"/>
      <c r="AP194" s="9212"/>
      <c r="AQ194" s="9213"/>
      <c r="AR194" s="9214"/>
      <c r="AS194" s="9215"/>
      <c r="AT194" s="9216"/>
      <c r="AU194" s="9217"/>
      <c r="AV194" s="9218"/>
      <c r="AW194" s="9219"/>
      <c r="AX194" s="9220"/>
      <c r="AY194" s="9221"/>
      <c r="AZ194" s="9222"/>
      <c r="BA194" s="9223"/>
      <c r="BB194" s="9224"/>
      <c r="BC194" s="9225"/>
      <c r="BD194" s="9226"/>
      <c r="BE194" s="9227"/>
      <c r="BF194" s="9228"/>
      <c r="BG194" s="9229"/>
      <c r="BH194" s="9230"/>
      <c r="BI194" s="9231"/>
      <c r="BJ194" s="9232"/>
      <c r="BK194" s="9233"/>
      <c r="BL194" s="9234"/>
      <c r="BM194" s="9235"/>
      <c r="BN194" s="9236"/>
      <c r="BO194" s="9237"/>
      <c r="BP194" s="9238"/>
      <c r="BQ194" s="9239"/>
      <c r="BR194" s="9240"/>
      <c r="BS194" s="9241"/>
      <c r="BT194" s="9242"/>
      <c r="BU194" s="9243"/>
      <c r="BV194" s="9244"/>
      <c r="BW194" s="9245"/>
      <c r="BX194" s="9246"/>
      <c r="BY194" s="9247"/>
      <c r="BZ194" s="9248"/>
      <c r="CA194" s="9249"/>
      <c r="CB194" s="9250"/>
      <c r="CC194" s="9251"/>
      <c r="CD194" s="9252"/>
      <c r="CE194" s="9253"/>
      <c r="CF194" s="9254"/>
      <c r="CG194" s="9255"/>
      <c r="CH194" s="9256"/>
      <c r="CI194" s="9257"/>
      <c r="CJ194" s="9258"/>
      <c r="CK194" s="9259"/>
      <c r="CL194" s="9260"/>
      <c r="CM194" s="9261"/>
      <c r="CN194" s="9262"/>
      <c r="CO194" s="9263"/>
      <c r="CP194" s="9264"/>
      <c r="CQ194" s="9265"/>
      <c r="CR194" s="9266"/>
      <c r="CS194" s="9267"/>
      <c r="CT194" s="9268"/>
      <c r="CU194" s="9269"/>
      <c r="CV194" s="9270"/>
      <c r="CW194" s="9271"/>
      <c r="CX194" s="9272"/>
      <c r="CY194" s="9273"/>
      <c r="CZ194" s="9274"/>
      <c r="DA194" s="9275"/>
      <c r="DB194" s="9276"/>
      <c r="DC194" s="9277"/>
      <c r="DD194" s="9278"/>
      <c r="DE194" s="9279"/>
      <c r="DF194" s="9280"/>
      <c r="DG194" s="9281"/>
      <c r="DH194" s="9282"/>
      <c r="DI194" s="9283"/>
      <c r="DJ194" s="9284"/>
      <c r="DK194" s="9285"/>
      <c r="DL194" s="9286"/>
      <c r="DM194" s="9287"/>
      <c r="DN194" s="9288"/>
      <c r="DO194" s="9289"/>
      <c r="DP194" s="9290"/>
      <c r="DQ194" s="9291"/>
      <c r="DR194" s="9292"/>
      <c r="DS194" s="9293"/>
      <c r="DT194" s="9294"/>
      <c r="DU194" s="9295"/>
      <c r="DV194" s="9296"/>
      <c r="DW194" s="9297"/>
      <c r="DX194" s="9298"/>
      <c r="DY194" s="9299"/>
      <c r="DZ194" s="9300"/>
      <c r="EA194" s="9301"/>
      <c r="EB194" s="9302"/>
      <c r="EC194" s="9303"/>
      <c r="ED194" s="4247"/>
      <c r="EE194" s="4378"/>
      <c r="EF194" s="4378" t="str">
        <f>IF(T194="","",T194)</f>
        <v>Добавить группу потребителей</v>
      </c>
      <c r="EG194" s="4378"/>
      <c r="EH194" s="4378"/>
      <c r="EI194" s="3959">
        <v>0</v>
      </c>
    </row>
    <row s="9304" customFormat="1" customHeight="1" ht="21">
      <c r="A195" s="4365"/>
      <c r="B195" s="4365"/>
      <c r="C195" s="4365"/>
      <c r="D195" s="4365"/>
      <c r="E195" s="4366"/>
      <c r="F195" s="4366" t="s">
        <v>142</v>
      </c>
      <c r="G195" s="4366"/>
      <c r="H195" s="4680"/>
      <c r="I195" s="4365"/>
      <c r="J195" s="4365"/>
      <c r="K195" s="4365"/>
      <c r="L195" s="4369"/>
      <c r="M195" s="4681"/>
      <c r="N195" s="4681"/>
      <c r="O195" s="4239"/>
      <c r="P195" s="5047"/>
      <c r="Q195" s="5048"/>
      <c r="R195" s="5049"/>
      <c r="S195" s="9305"/>
      <c r="T195" s="9306" t="s">
        <v>601</v>
      </c>
      <c r="U195" s="9307"/>
      <c r="V195" s="9308"/>
      <c r="W195" s="9309"/>
      <c r="X195" s="9310"/>
      <c r="Y195" s="9311"/>
      <c r="Z195" s="9312"/>
      <c r="AA195" s="9313"/>
      <c r="AB195" s="9314"/>
      <c r="AC195" s="9315"/>
      <c r="AD195" s="9316"/>
      <c r="AE195" s="9317"/>
      <c r="AF195" s="9318"/>
      <c r="AG195" s="9319"/>
      <c r="AH195" s="9320"/>
      <c r="AI195" s="9321"/>
      <c r="AJ195" s="9322"/>
      <c r="AK195" s="9323"/>
      <c r="AL195" s="9324"/>
      <c r="AM195" s="9325"/>
      <c r="AN195" s="9326"/>
      <c r="AO195" s="9327"/>
      <c r="AP195" s="9328"/>
      <c r="AQ195" s="9329"/>
      <c r="AR195" s="9330"/>
      <c r="AS195" s="9331"/>
      <c r="AT195" s="9332"/>
      <c r="AU195" s="9333"/>
      <c r="AV195" s="9334"/>
      <c r="AW195" s="9335"/>
      <c r="AX195" s="9336"/>
      <c r="AY195" s="9337"/>
      <c r="AZ195" s="9338"/>
      <c r="BA195" s="9339"/>
      <c r="BB195" s="9340"/>
      <c r="BC195" s="9341"/>
      <c r="BD195" s="9342"/>
      <c r="BE195" s="9343"/>
      <c r="BF195" s="9344"/>
      <c r="BG195" s="9345"/>
      <c r="BH195" s="9346"/>
      <c r="BI195" s="9347"/>
      <c r="BJ195" s="9348"/>
      <c r="BK195" s="9349"/>
      <c r="BL195" s="9350"/>
      <c r="BM195" s="9351"/>
      <c r="BN195" s="9352"/>
      <c r="BO195" s="9353"/>
      <c r="BP195" s="9354"/>
      <c r="BQ195" s="9355"/>
      <c r="BR195" s="9356"/>
      <c r="BS195" s="9357"/>
      <c r="BT195" s="9358"/>
      <c r="BU195" s="9359"/>
      <c r="BV195" s="9360"/>
      <c r="BW195" s="9361"/>
      <c r="BX195" s="9362"/>
      <c r="BY195" s="9363"/>
      <c r="BZ195" s="9364"/>
      <c r="CA195" s="9365"/>
      <c r="CB195" s="9366"/>
      <c r="CC195" s="9367"/>
      <c r="CD195" s="9368"/>
      <c r="CE195" s="9369"/>
      <c r="CF195" s="9370"/>
      <c r="CG195" s="9371"/>
      <c r="CH195" s="9372"/>
      <c r="CI195" s="9373"/>
      <c r="CJ195" s="9374"/>
      <c r="CK195" s="9375"/>
      <c r="CL195" s="9376"/>
      <c r="CM195" s="9377"/>
      <c r="CN195" s="9378"/>
      <c r="CO195" s="9379"/>
      <c r="CP195" s="9380"/>
      <c r="CQ195" s="9381"/>
      <c r="CR195" s="9382"/>
      <c r="CS195" s="9383"/>
      <c r="CT195" s="9384"/>
      <c r="CU195" s="9385"/>
      <c r="CV195" s="9386"/>
      <c r="CW195" s="9387"/>
      <c r="CX195" s="9388"/>
      <c r="CY195" s="9389"/>
      <c r="CZ195" s="9390"/>
      <c r="DA195" s="9391"/>
      <c r="DB195" s="9392"/>
      <c r="DC195" s="9393"/>
      <c r="DD195" s="9394"/>
      <c r="DE195" s="9395"/>
      <c r="DF195" s="9396"/>
      <c r="DG195" s="9397"/>
      <c r="DH195" s="9398"/>
      <c r="DI195" s="9399"/>
      <c r="DJ195" s="9400"/>
      <c r="DK195" s="9401"/>
      <c r="DL195" s="9402"/>
      <c r="DM195" s="9403"/>
      <c r="DN195" s="9404"/>
      <c r="DO195" s="9405"/>
      <c r="DP195" s="9406"/>
      <c r="DQ195" s="9407"/>
      <c r="DR195" s="9408"/>
      <c r="DS195" s="9409"/>
      <c r="DT195" s="9410"/>
      <c r="DU195" s="9411"/>
      <c r="DV195" s="9412"/>
      <c r="DW195" s="9413"/>
      <c r="DX195" s="9414"/>
      <c r="DY195" s="9415"/>
      <c r="DZ195" s="9416"/>
      <c r="EA195" s="9417"/>
      <c r="EB195" s="9418"/>
      <c r="EC195" s="9419"/>
      <c r="ED195" s="4247"/>
      <c r="EE195" s="4378"/>
      <c r="EF195" s="4378" t="str">
        <f>IF(T195="","",T195)</f>
        <v>Добавить наименование признака дифференциации</v>
      </c>
      <c r="EG195" s="4378"/>
      <c r="EH195" s="4378"/>
      <c r="EI195" s="3959">
        <v>0</v>
      </c>
    </row>
    <row s="9420" customFormat="1" customHeight="1" ht="14.25">
      <c r="A196" s="5166"/>
      <c r="B196" s="5166"/>
      <c r="C196" s="5166"/>
      <c r="D196" s="5166"/>
      <c r="E196" s="4366"/>
      <c r="F196" s="4680" t="s">
        <v>142</v>
      </c>
      <c r="G196" s="5166"/>
      <c r="H196" s="5166"/>
      <c r="I196" s="5166"/>
      <c r="J196" s="5166"/>
      <c r="K196" s="5166"/>
      <c r="L196" s="5167"/>
      <c r="M196" s="5168"/>
      <c r="N196" s="5168"/>
      <c r="O196" s="4247"/>
      <c r="P196" s="5169"/>
      <c r="Q196" s="5170"/>
      <c r="R196" s="5169"/>
      <c r="S196" s="5171"/>
      <c r="T196" s="5172" t="s">
        <v>315</v>
      </c>
      <c r="U196" s="4238"/>
      <c r="V196" s="4238"/>
      <c r="W196" s="4238"/>
      <c r="X196" s="4238"/>
      <c r="Y196" s="4238"/>
      <c r="Z196" s="4238"/>
      <c r="AA196" s="4238"/>
      <c r="AB196" s="4238"/>
      <c r="AC196" s="4238"/>
      <c r="AD196" s="4238"/>
      <c r="AE196" s="4238"/>
      <c r="AF196" s="4238"/>
      <c r="AG196" s="4238"/>
      <c r="AH196" s="4238"/>
      <c r="AI196" s="4238"/>
      <c r="AJ196" s="4238"/>
      <c r="AK196" s="4238"/>
      <c r="AL196" s="4238"/>
      <c r="AM196" s="4238"/>
      <c r="AN196" s="4238"/>
      <c r="AO196" s="4238"/>
      <c r="AP196" s="4238"/>
      <c r="AQ196" s="4238"/>
      <c r="AR196" s="4238"/>
      <c r="AS196" s="4238"/>
      <c r="AT196" s="4238"/>
      <c r="AU196" s="4238"/>
      <c r="AV196" s="4238"/>
      <c r="AW196" s="4238"/>
      <c r="AX196" s="4238"/>
      <c r="AY196" s="4238"/>
      <c r="AZ196" s="4238"/>
      <c r="BA196" s="4238"/>
      <c r="BB196" s="4238"/>
      <c r="BC196" s="4238"/>
      <c r="BD196" s="4238"/>
      <c r="BE196" s="4238"/>
      <c r="BF196" s="4238"/>
      <c r="BG196" s="4238"/>
      <c r="BH196" s="4238"/>
      <c r="BI196" s="4238"/>
      <c r="BJ196" s="4238"/>
      <c r="BK196" s="4238"/>
      <c r="BL196" s="4238"/>
      <c r="BM196" s="4238"/>
      <c r="BN196" s="4238"/>
      <c r="BO196" s="4238"/>
      <c r="BP196" s="4238"/>
      <c r="BQ196" s="4238"/>
      <c r="BR196" s="4238"/>
      <c r="BS196" s="4238"/>
      <c r="BT196" s="4238"/>
      <c r="BU196" s="4238"/>
      <c r="BV196" s="4238"/>
      <c r="BW196" s="4238"/>
      <c r="BX196" s="4238"/>
      <c r="BY196" s="4238"/>
      <c r="BZ196" s="4238"/>
      <c r="CA196" s="4238"/>
      <c r="CB196" s="4238"/>
      <c r="CC196" s="4238"/>
      <c r="CD196" s="4238"/>
      <c r="CE196" s="4238"/>
      <c r="CF196" s="4238"/>
      <c r="CG196" s="4238"/>
      <c r="CH196" s="4238"/>
      <c r="CI196" s="4238"/>
      <c r="CJ196" s="4238"/>
      <c r="CK196" s="4238"/>
      <c r="CL196" s="4238"/>
      <c r="CM196" s="4238"/>
      <c r="CN196" s="4238"/>
      <c r="CO196" s="4238"/>
      <c r="CP196" s="4238"/>
      <c r="CQ196" s="4238"/>
      <c r="CR196" s="4238"/>
      <c r="CS196" s="4238"/>
      <c r="CT196" s="4238"/>
      <c r="CU196" s="4238"/>
      <c r="CV196" s="4238"/>
      <c r="CW196" s="4238"/>
      <c r="CX196" s="4238"/>
      <c r="CY196" s="4238"/>
      <c r="CZ196" s="4238"/>
      <c r="DA196" s="4238"/>
      <c r="DB196" s="4238"/>
      <c r="DC196" s="4238"/>
      <c r="DD196" s="4238"/>
      <c r="DE196" s="4238"/>
      <c r="DF196" s="4238"/>
      <c r="DG196" s="4238"/>
      <c r="DH196" s="4238"/>
      <c r="DI196" s="4238"/>
      <c r="DJ196" s="4238"/>
      <c r="DK196" s="4238"/>
      <c r="DL196" s="4238"/>
      <c r="DM196" s="4238"/>
      <c r="DN196" s="4238"/>
      <c r="DO196" s="4238"/>
      <c r="DP196" s="4238"/>
      <c r="DQ196" s="4238"/>
      <c r="DR196" s="4238"/>
      <c r="DS196" s="4238"/>
      <c r="DT196" s="4238"/>
      <c r="DU196" s="4238"/>
      <c r="DV196" s="4238"/>
      <c r="DW196" s="4238"/>
      <c r="DX196" s="4238"/>
      <c r="DY196" s="4238"/>
      <c r="DZ196" s="4238"/>
      <c r="EA196" s="4238"/>
      <c r="EB196" s="4238"/>
      <c r="EC196" s="4238"/>
      <c r="ED196" s="4247"/>
      <c r="EE196" s="4378"/>
      <c r="EF196" s="4378" t="str">
        <f>IF(T196="","",T196)</f>
        <v>Добавить централизованную систему для дифференциации</v>
      </c>
      <c r="EG196" s="4378"/>
      <c r="EH196" s="4378"/>
      <c r="EI196" s="4247">
        <v>0</v>
      </c>
    </row>
    <row s="9421" customFormat="1" customHeight="1" ht="23.25">
      <c r="A197" s="4365"/>
      <c r="B197" s="4365" t="s">
        <v>357</v>
      </c>
      <c r="C197" s="4365"/>
      <c r="D197" s="4365"/>
      <c r="E197" s="4366"/>
      <c r="F197" s="4680" t="s">
        <v>153</v>
      </c>
      <c r="G197" s="4365"/>
      <c r="H197" s="4365"/>
      <c r="I197" s="4365"/>
      <c r="J197" s="4365"/>
      <c r="K197" s="4365"/>
      <c r="L197" s="4369"/>
      <c r="M197" s="4681"/>
      <c r="N197" s="4681"/>
      <c r="O197" s="4681"/>
      <c r="P197" s="4682"/>
      <c r="Q197" s="4683"/>
      <c r="R197" s="4684"/>
      <c r="S197" s="4374" t="str">
        <f>INDEX(PT_DIFFERENTIATION_NUM_TER,MATCH(B197,PT_DIFFERENTIATION_TER_ID,0))</f>
        <v>1.12</v>
      </c>
      <c r="T197" s="4685" t="s">
        <v>513</v>
      </c>
      <c r="U197" s="4376"/>
      <c r="V197" s="3960"/>
      <c r="W197" s="3961"/>
      <c r="X197" s="3961"/>
      <c r="Y197" s="3961"/>
      <c r="Z197" s="3961"/>
      <c r="AA197" s="3961"/>
      <c r="AB197" s="3961"/>
      <c r="AC197" s="3961"/>
      <c r="AD197" s="3961"/>
      <c r="AE197" s="3961"/>
      <c r="AF197" s="3962"/>
      <c r="AG197" s="3960" t="str">
        <f>INDEX(PT_DIFFERENTIATION_TER,MATCH(B197,PT_DIFFERENTIATION_TER_ID,0))</f>
        <v>Территория 12</v>
      </c>
      <c r="AH197" s="3961"/>
      <c r="AI197" s="3961"/>
      <c r="AJ197" s="3961"/>
      <c r="AK197" s="3961"/>
      <c r="AL197" s="3961"/>
      <c r="AM197" s="3961"/>
      <c r="AN197" s="3961"/>
      <c r="AO197" s="3961"/>
      <c r="AP197" s="3961"/>
      <c r="AQ197" s="3961"/>
      <c r="AR197" s="3960"/>
      <c r="AS197" s="3961"/>
      <c r="AT197" s="3961"/>
      <c r="AU197" s="3961"/>
      <c r="AV197" s="3961"/>
      <c r="AW197" s="3961"/>
      <c r="AX197" s="3961"/>
      <c r="AY197" s="3961"/>
      <c r="AZ197" s="3961"/>
      <c r="BA197" s="3961"/>
      <c r="BB197" s="3962"/>
      <c r="BC197" s="3960"/>
      <c r="BD197" s="3961"/>
      <c r="BE197" s="3961"/>
      <c r="BF197" s="3961"/>
      <c r="BG197" s="3961"/>
      <c r="BH197" s="3961"/>
      <c r="BI197" s="3961"/>
      <c r="BJ197" s="3961"/>
      <c r="BK197" s="3961"/>
      <c r="BL197" s="3961"/>
      <c r="BM197" s="3962"/>
      <c r="BN197" s="3960"/>
      <c r="BO197" s="3961"/>
      <c r="BP197" s="3961"/>
      <c r="BQ197" s="3961"/>
      <c r="BR197" s="3961"/>
      <c r="BS197" s="3961"/>
      <c r="BT197" s="3961"/>
      <c r="BU197" s="3961"/>
      <c r="BV197" s="3961"/>
      <c r="BW197" s="3961"/>
      <c r="BX197" s="3962"/>
      <c r="BY197" s="3960"/>
      <c r="BZ197" s="3961"/>
      <c r="CA197" s="3961"/>
      <c r="CB197" s="3961"/>
      <c r="CC197" s="3961"/>
      <c r="CD197" s="3961"/>
      <c r="CE197" s="3961"/>
      <c r="CF197" s="3961"/>
      <c r="CG197" s="3961"/>
      <c r="CH197" s="3961"/>
      <c r="CI197" s="3962"/>
      <c r="CJ197" s="3960"/>
      <c r="CK197" s="3961"/>
      <c r="CL197" s="3961"/>
      <c r="CM197" s="3961"/>
      <c r="CN197" s="3961"/>
      <c r="CO197" s="3961"/>
      <c r="CP197" s="3961"/>
      <c r="CQ197" s="3961"/>
      <c r="CR197" s="3961"/>
      <c r="CS197" s="3961"/>
      <c r="CT197" s="3962"/>
      <c r="CU197" s="3960"/>
      <c r="CV197" s="3961"/>
      <c r="CW197" s="3961"/>
      <c r="CX197" s="3961"/>
      <c r="CY197" s="3961"/>
      <c r="CZ197" s="3961"/>
      <c r="DA197" s="3961"/>
      <c r="DB197" s="3961"/>
      <c r="DC197" s="3961"/>
      <c r="DD197" s="3961"/>
      <c r="DE197" s="3962"/>
      <c r="DF197" s="3960"/>
      <c r="DG197" s="3961"/>
      <c r="DH197" s="3961"/>
      <c r="DI197" s="3961"/>
      <c r="DJ197" s="3961"/>
      <c r="DK197" s="3961"/>
      <c r="DL197" s="3961"/>
      <c r="DM197" s="3961"/>
      <c r="DN197" s="3961"/>
      <c r="DO197" s="3961"/>
      <c r="DP197" s="3962"/>
      <c r="DQ197" s="3960"/>
      <c r="DR197" s="3961"/>
      <c r="DS197" s="3961"/>
      <c r="DT197" s="3961"/>
      <c r="DU197" s="3961"/>
      <c r="DV197" s="3961"/>
      <c r="DW197" s="3961"/>
      <c r="DX197" s="3961"/>
      <c r="DY197" s="3961"/>
      <c r="DZ197" s="3961"/>
      <c r="EA197" s="3962"/>
      <c r="EB197" s="3962"/>
      <c r="EC197" s="4502" t="s">
        <v>514</v>
      </c>
      <c r="ED197" s="4247"/>
      <c r="EE197" s="4378"/>
      <c r="EF197" s="4378" t="str">
        <f>IF(T197="","",T197)</f>
        <v>Территория действия тарифа</v>
      </c>
      <c r="EG197" s="4378"/>
      <c r="EH197" s="4378"/>
      <c r="EI197" s="3959">
        <v>0</v>
      </c>
    </row>
    <row s="9422" customFormat="1" customHeight="1" ht="23.25">
      <c r="A198" s="4365"/>
      <c r="B198" s="4365"/>
      <c r="C198" s="4365" t="s">
        <v>358</v>
      </c>
      <c r="D198" s="4365"/>
      <c r="E198" s="4366"/>
      <c r="F198" s="4366" t="s">
        <v>147</v>
      </c>
      <c r="G198" s="4680">
        <v>1</v>
      </c>
      <c r="H198" s="4365"/>
      <c r="I198" s="4365"/>
      <c r="J198" s="4365"/>
      <c r="K198" s="4365"/>
      <c r="L198" s="4369"/>
      <c r="M198" s="4681"/>
      <c r="N198" s="4681"/>
      <c r="O198" s="4681"/>
      <c r="P198" s="4687"/>
      <c r="Q198" s="4683"/>
      <c r="R198" s="4684"/>
      <c r="S198" s="4374" t="str">
        <f>INDEX(PT_DIFFERENTIATION_NUM_CS,MATCH(C198,PT_DIFFERENTIATION_CS_ID,0))</f>
        <v>1.12.1</v>
      </c>
      <c r="T198" s="4688" t="s">
        <v>643</v>
      </c>
      <c r="U198" s="4376"/>
      <c r="V198" s="3960"/>
      <c r="W198" s="3961"/>
      <c r="X198" s="3961"/>
      <c r="Y198" s="3961"/>
      <c r="Z198" s="3961"/>
      <c r="AA198" s="3961"/>
      <c r="AB198" s="3961"/>
      <c r="AC198" s="3961"/>
      <c r="AD198" s="3961"/>
      <c r="AE198" s="3961"/>
      <c r="AF198" s="3962"/>
      <c r="AG198" s="3960" t="str">
        <f>INDEX(PT_DIFFERENTIATION_CS,MATCH(C198,PT_DIFFERENTIATION_CS_ID,0))</f>
        <v>Владивостокский ГО</v>
      </c>
      <c r="AH198" s="3961"/>
      <c r="AI198" s="3961"/>
      <c r="AJ198" s="3961"/>
      <c r="AK198" s="3961"/>
      <c r="AL198" s="3961"/>
      <c r="AM198" s="3961"/>
      <c r="AN198" s="3961"/>
      <c r="AO198" s="3961"/>
      <c r="AP198" s="3961"/>
      <c r="AQ198" s="3961"/>
      <c r="AR198" s="3960"/>
      <c r="AS198" s="3961"/>
      <c r="AT198" s="3961"/>
      <c r="AU198" s="3961"/>
      <c r="AV198" s="3961"/>
      <c r="AW198" s="3961"/>
      <c r="AX198" s="3961"/>
      <c r="AY198" s="3961"/>
      <c r="AZ198" s="3961"/>
      <c r="BA198" s="3961"/>
      <c r="BB198" s="3962"/>
      <c r="BC198" s="3960"/>
      <c r="BD198" s="3961"/>
      <c r="BE198" s="3961"/>
      <c r="BF198" s="3961"/>
      <c r="BG198" s="3961"/>
      <c r="BH198" s="3961"/>
      <c r="BI198" s="3961"/>
      <c r="BJ198" s="3961"/>
      <c r="BK198" s="3961"/>
      <c r="BL198" s="3961"/>
      <c r="BM198" s="3962"/>
      <c r="BN198" s="3960"/>
      <c r="BO198" s="3961"/>
      <c r="BP198" s="3961"/>
      <c r="BQ198" s="3961"/>
      <c r="BR198" s="3961"/>
      <c r="BS198" s="3961"/>
      <c r="BT198" s="3961"/>
      <c r="BU198" s="3961"/>
      <c r="BV198" s="3961"/>
      <c r="BW198" s="3961"/>
      <c r="BX198" s="3962"/>
      <c r="BY198" s="3960"/>
      <c r="BZ198" s="3961"/>
      <c r="CA198" s="3961"/>
      <c r="CB198" s="3961"/>
      <c r="CC198" s="3961"/>
      <c r="CD198" s="3961"/>
      <c r="CE198" s="3961"/>
      <c r="CF198" s="3961"/>
      <c r="CG198" s="3961"/>
      <c r="CH198" s="3961"/>
      <c r="CI198" s="3962"/>
      <c r="CJ198" s="3960"/>
      <c r="CK198" s="3961"/>
      <c r="CL198" s="3961"/>
      <c r="CM198" s="3961"/>
      <c r="CN198" s="3961"/>
      <c r="CO198" s="3961"/>
      <c r="CP198" s="3961"/>
      <c r="CQ198" s="3961"/>
      <c r="CR198" s="3961"/>
      <c r="CS198" s="3961"/>
      <c r="CT198" s="3962"/>
      <c r="CU198" s="3960"/>
      <c r="CV198" s="3961"/>
      <c r="CW198" s="3961"/>
      <c r="CX198" s="3961"/>
      <c r="CY198" s="3961"/>
      <c r="CZ198" s="3961"/>
      <c r="DA198" s="3961"/>
      <c r="DB198" s="3961"/>
      <c r="DC198" s="3961"/>
      <c r="DD198" s="3961"/>
      <c r="DE198" s="3962"/>
      <c r="DF198" s="3960"/>
      <c r="DG198" s="3961"/>
      <c r="DH198" s="3961"/>
      <c r="DI198" s="3961"/>
      <c r="DJ198" s="3961"/>
      <c r="DK198" s="3961"/>
      <c r="DL198" s="3961"/>
      <c r="DM198" s="3961"/>
      <c r="DN198" s="3961"/>
      <c r="DO198" s="3961"/>
      <c r="DP198" s="3962"/>
      <c r="DQ198" s="3960"/>
      <c r="DR198" s="3961"/>
      <c r="DS198" s="3961"/>
      <c r="DT198" s="3961"/>
      <c r="DU198" s="3961"/>
      <c r="DV198" s="3961"/>
      <c r="DW198" s="3961"/>
      <c r="DX198" s="3961"/>
      <c r="DY198" s="3961"/>
      <c r="DZ198" s="3961"/>
      <c r="EA198" s="3962"/>
      <c r="EB198" s="3962"/>
      <c r="EC198" s="4502" t="s">
        <v>644</v>
      </c>
      <c r="ED198" s="4247"/>
      <c r="EE198" s="4378"/>
      <c r="EF198" s="4378" t="str">
        <f>IF(T198="","",T198)</f>
        <v>Наименование централизованной системы горячего водоснабжения</v>
      </c>
      <c r="EG198" s="4378"/>
      <c r="EH198" s="4378"/>
      <c r="EI198" s="3959">
        <v>0</v>
      </c>
    </row>
    <row s="9423" customFormat="1" customHeight="1" ht="23.25">
      <c r="A199" s="4365"/>
      <c r="B199" s="4365"/>
      <c r="C199" s="4365"/>
      <c r="D199" s="4365"/>
      <c r="E199" s="4366"/>
      <c r="F199" s="4366" t="s">
        <v>147</v>
      </c>
      <c r="G199" s="4366"/>
      <c r="H199" s="4366"/>
      <c r="I199" s="4368" t="str">
        <f>S198&amp;".1"</f>
        <v>1.12.1.1</v>
      </c>
      <c r="J199" s="4365"/>
      <c r="K199" s="4365"/>
      <c r="L199" s="4369"/>
      <c r="M199" s="4370"/>
      <c r="N199" s="4370"/>
      <c r="O199" s="4370"/>
      <c r="P199" s="4371">
        <v>1</v>
      </c>
      <c r="Q199" s="4371"/>
      <c r="R199" s="4387"/>
      <c r="S199" s="4374" t="str">
        <f>$I199</f>
        <v>1.12.1.1</v>
      </c>
      <c r="T199" s="4690" t="s">
        <v>596</v>
      </c>
      <c r="U199" s="4376"/>
      <c r="V199" s="3963"/>
      <c r="W199" s="3964"/>
      <c r="X199" s="3964"/>
      <c r="Y199" s="3964"/>
      <c r="Z199" s="3964"/>
      <c r="AA199" s="3964"/>
      <c r="AB199" s="3964"/>
      <c r="AC199" s="3964"/>
      <c r="AD199" s="3964"/>
      <c r="AE199" s="3964"/>
      <c r="AF199" s="3965"/>
      <c r="AG199" s="4691"/>
      <c r="AH199" s="4692"/>
      <c r="AI199" s="4692"/>
      <c r="AJ199" s="4692"/>
      <c r="AK199" s="4692"/>
      <c r="AL199" s="4692"/>
      <c r="AM199" s="4692"/>
      <c r="AN199" s="4692"/>
      <c r="AO199" s="4692"/>
      <c r="AP199" s="4692"/>
      <c r="AQ199" s="4692"/>
      <c r="AR199" s="3963"/>
      <c r="AS199" s="3964"/>
      <c r="AT199" s="3964"/>
      <c r="AU199" s="3964"/>
      <c r="AV199" s="3964"/>
      <c r="AW199" s="3964"/>
      <c r="AX199" s="3964"/>
      <c r="AY199" s="3964"/>
      <c r="AZ199" s="3964"/>
      <c r="BA199" s="3964"/>
      <c r="BB199" s="3965"/>
      <c r="BC199" s="3963"/>
      <c r="BD199" s="3964"/>
      <c r="BE199" s="3964"/>
      <c r="BF199" s="3964"/>
      <c r="BG199" s="3964"/>
      <c r="BH199" s="3964"/>
      <c r="BI199" s="3964"/>
      <c r="BJ199" s="3964"/>
      <c r="BK199" s="3964"/>
      <c r="BL199" s="3964"/>
      <c r="BM199" s="3965"/>
      <c r="BN199" s="3963"/>
      <c r="BO199" s="3964"/>
      <c r="BP199" s="3964"/>
      <c r="BQ199" s="3964"/>
      <c r="BR199" s="3964"/>
      <c r="BS199" s="3964"/>
      <c r="BT199" s="3964"/>
      <c r="BU199" s="3964"/>
      <c r="BV199" s="3964"/>
      <c r="BW199" s="3964"/>
      <c r="BX199" s="3965"/>
      <c r="BY199" s="3963"/>
      <c r="BZ199" s="3964"/>
      <c r="CA199" s="3964"/>
      <c r="CB199" s="3964"/>
      <c r="CC199" s="3964"/>
      <c r="CD199" s="3964"/>
      <c r="CE199" s="3964"/>
      <c r="CF199" s="3964"/>
      <c r="CG199" s="3964"/>
      <c r="CH199" s="3964"/>
      <c r="CI199" s="3965"/>
      <c r="CJ199" s="3963"/>
      <c r="CK199" s="3964"/>
      <c r="CL199" s="3964"/>
      <c r="CM199" s="3964"/>
      <c r="CN199" s="3964"/>
      <c r="CO199" s="3964"/>
      <c r="CP199" s="3964"/>
      <c r="CQ199" s="3964"/>
      <c r="CR199" s="3964"/>
      <c r="CS199" s="3964"/>
      <c r="CT199" s="3965"/>
      <c r="CU199" s="3963"/>
      <c r="CV199" s="3964"/>
      <c r="CW199" s="3964"/>
      <c r="CX199" s="3964"/>
      <c r="CY199" s="3964"/>
      <c r="CZ199" s="3964"/>
      <c r="DA199" s="3964"/>
      <c r="DB199" s="3964"/>
      <c r="DC199" s="3964"/>
      <c r="DD199" s="3964"/>
      <c r="DE199" s="3965"/>
      <c r="DF199" s="3963"/>
      <c r="DG199" s="3964"/>
      <c r="DH199" s="3964"/>
      <c r="DI199" s="3964"/>
      <c r="DJ199" s="3964"/>
      <c r="DK199" s="3964"/>
      <c r="DL199" s="3964"/>
      <c r="DM199" s="3964"/>
      <c r="DN199" s="3964"/>
      <c r="DO199" s="3964"/>
      <c r="DP199" s="3965"/>
      <c r="DQ199" s="3963"/>
      <c r="DR199" s="3964"/>
      <c r="DS199" s="3964"/>
      <c r="DT199" s="3964"/>
      <c r="DU199" s="3964"/>
      <c r="DV199" s="3964"/>
      <c r="DW199" s="3964"/>
      <c r="DX199" s="3964"/>
      <c r="DY199" s="3964"/>
      <c r="DZ199" s="3964"/>
      <c r="EA199" s="3965"/>
      <c r="EB199" s="4693"/>
      <c r="EC199" s="4502" t="s">
        <v>597</v>
      </c>
      <c r="ED199" s="4247"/>
      <c r="EE199" s="4378"/>
      <c r="EF199" s="4378" t="str">
        <f>IF(T199="","",T199)</f>
        <v>Наименование признака дифференциации</v>
      </c>
      <c r="EG199" s="4378"/>
      <c r="EH199" s="4378"/>
      <c r="EI199" s="3959">
        <v>0</v>
      </c>
    </row>
    <row s="9424" customFormat="1" customHeight="1" ht="23.25">
      <c r="A200" s="4365"/>
      <c r="B200" s="4365"/>
      <c r="C200" s="4365"/>
      <c r="D200" s="4365"/>
      <c r="E200" s="4366"/>
      <c r="F200" s="4366" t="s">
        <v>147</v>
      </c>
      <c r="G200" s="4366"/>
      <c r="H200" s="4366"/>
      <c r="I200" s="4367"/>
      <c r="J200" s="4368" t="str">
        <f>I199&amp;".1"</f>
        <v>1.12.1.1.1</v>
      </c>
      <c r="K200" s="4365"/>
      <c r="L200" s="4369" t="s">
        <v>522</v>
      </c>
      <c r="M200" s="4370"/>
      <c r="N200" s="4370"/>
      <c r="O200" s="4370"/>
      <c r="P200" s="4371"/>
      <c r="Q200" s="4371">
        <v>1</v>
      </c>
      <c r="R200" s="4373"/>
      <c r="S200" s="4374" t="str">
        <f>$J200</f>
        <v>1.12.1.1.1</v>
      </c>
      <c r="T200" s="4375" t="s">
        <v>523</v>
      </c>
      <c r="U200" s="4376"/>
      <c r="V200" s="3966"/>
      <c r="W200" s="3967"/>
      <c r="X200" s="3967"/>
      <c r="Y200" s="3967"/>
      <c r="Z200" s="3967"/>
      <c r="AA200" s="3967"/>
      <c r="AB200" s="3967"/>
      <c r="AC200" s="3967"/>
      <c r="AD200" s="3967"/>
      <c r="AE200" s="3967"/>
      <c r="AF200" s="3968"/>
      <c r="AG200" s="3966" t="s">
        <v>656</v>
      </c>
      <c r="AH200" s="3967"/>
      <c r="AI200" s="3967"/>
      <c r="AJ200" s="3967"/>
      <c r="AK200" s="3967"/>
      <c r="AL200" s="3967"/>
      <c r="AM200" s="3967"/>
      <c r="AN200" s="3967"/>
      <c r="AO200" s="3967"/>
      <c r="AP200" s="3967"/>
      <c r="AQ200" s="3967"/>
      <c r="AR200" s="3966"/>
      <c r="AS200" s="3967"/>
      <c r="AT200" s="3967"/>
      <c r="AU200" s="3967"/>
      <c r="AV200" s="3967"/>
      <c r="AW200" s="3967"/>
      <c r="AX200" s="3967"/>
      <c r="AY200" s="3967"/>
      <c r="AZ200" s="3967"/>
      <c r="BA200" s="3967"/>
      <c r="BB200" s="3968"/>
      <c r="BC200" s="3966"/>
      <c r="BD200" s="3967"/>
      <c r="BE200" s="3967"/>
      <c r="BF200" s="3967"/>
      <c r="BG200" s="3967"/>
      <c r="BH200" s="3967"/>
      <c r="BI200" s="3967"/>
      <c r="BJ200" s="3967"/>
      <c r="BK200" s="3967"/>
      <c r="BL200" s="3967"/>
      <c r="BM200" s="3968"/>
      <c r="BN200" s="3966"/>
      <c r="BO200" s="3967"/>
      <c r="BP200" s="3967"/>
      <c r="BQ200" s="3967"/>
      <c r="BR200" s="3967"/>
      <c r="BS200" s="3967"/>
      <c r="BT200" s="3967"/>
      <c r="BU200" s="3967"/>
      <c r="BV200" s="3967"/>
      <c r="BW200" s="3967"/>
      <c r="BX200" s="3968"/>
      <c r="BY200" s="3966"/>
      <c r="BZ200" s="3967"/>
      <c r="CA200" s="3967"/>
      <c r="CB200" s="3967"/>
      <c r="CC200" s="3967"/>
      <c r="CD200" s="3967"/>
      <c r="CE200" s="3967"/>
      <c r="CF200" s="3967"/>
      <c r="CG200" s="3967"/>
      <c r="CH200" s="3967"/>
      <c r="CI200" s="3968"/>
      <c r="CJ200" s="3966"/>
      <c r="CK200" s="3967"/>
      <c r="CL200" s="3967"/>
      <c r="CM200" s="3967"/>
      <c r="CN200" s="3967"/>
      <c r="CO200" s="3967"/>
      <c r="CP200" s="3967"/>
      <c r="CQ200" s="3967"/>
      <c r="CR200" s="3967"/>
      <c r="CS200" s="3967"/>
      <c r="CT200" s="3968"/>
      <c r="CU200" s="3966"/>
      <c r="CV200" s="3967"/>
      <c r="CW200" s="3967"/>
      <c r="CX200" s="3967"/>
      <c r="CY200" s="3967"/>
      <c r="CZ200" s="3967"/>
      <c r="DA200" s="3967"/>
      <c r="DB200" s="3967"/>
      <c r="DC200" s="3967"/>
      <c r="DD200" s="3967"/>
      <c r="DE200" s="3968"/>
      <c r="DF200" s="3966"/>
      <c r="DG200" s="3967"/>
      <c r="DH200" s="3967"/>
      <c r="DI200" s="3967"/>
      <c r="DJ200" s="3967"/>
      <c r="DK200" s="3967"/>
      <c r="DL200" s="3967"/>
      <c r="DM200" s="3967"/>
      <c r="DN200" s="3967"/>
      <c r="DO200" s="3967"/>
      <c r="DP200" s="3968"/>
      <c r="DQ200" s="3966"/>
      <c r="DR200" s="3967"/>
      <c r="DS200" s="3967"/>
      <c r="DT200" s="3967"/>
      <c r="DU200" s="3967"/>
      <c r="DV200" s="3967"/>
      <c r="DW200" s="3967"/>
      <c r="DX200" s="3967"/>
      <c r="DY200" s="3967"/>
      <c r="DZ200" s="3967"/>
      <c r="EA200" s="3968"/>
      <c r="EB200" s="3968"/>
      <c r="EC200" s="4377" t="s">
        <v>598</v>
      </c>
      <c r="ED200" s="4247"/>
      <c r="EE200" s="4378"/>
      <c r="EF200" s="4378" t="str">
        <f>IF(T200="","",T200)</f>
        <v>Группа потребителей</v>
      </c>
      <c r="EG200" s="4378"/>
      <c r="EH200" s="4378"/>
      <c r="EI200" s="3959">
        <v>0</v>
      </c>
    </row>
    <row s="9425" customFormat="1" customHeight="1" ht="23.25">
      <c r="A201" s="4365"/>
      <c r="B201" s="4365"/>
      <c r="C201" s="4365"/>
      <c r="D201" s="4365"/>
      <c r="E201" s="4366"/>
      <c r="F201" s="4366" t="s">
        <v>147</v>
      </c>
      <c r="G201" s="4366"/>
      <c r="H201" s="4366"/>
      <c r="I201" s="4367"/>
      <c r="J201" s="4367"/>
      <c r="K201" s="4368" t="str">
        <f>J200&amp;".1"</f>
        <v>1.12.1.1.1.1</v>
      </c>
      <c r="L201" s="4369"/>
      <c r="M201" s="4370"/>
      <c r="N201" s="4370"/>
      <c r="O201" s="4370"/>
      <c r="P201" s="4371"/>
      <c r="Q201" s="4371"/>
      <c r="R201" s="4373">
        <v>1</v>
      </c>
      <c r="S201" s="4374" t="str">
        <f>$K201</f>
        <v>1.12.1.1.1.1</v>
      </c>
      <c r="T201" s="4380" t="s">
        <v>657</v>
      </c>
      <c r="U201" s="4376"/>
      <c r="V201" s="3969"/>
      <c r="W201" s="3969"/>
      <c r="X201" s="3969"/>
      <c r="Y201" s="3969"/>
      <c r="Z201" s="3969"/>
      <c r="AA201" s="3969"/>
      <c r="AB201" s="3969"/>
      <c r="AC201" s="3970"/>
      <c r="AD201" s="3971" t="s">
        <v>63</v>
      </c>
      <c r="AE201" s="3970"/>
      <c r="AF201" s="3971" t="s">
        <v>63</v>
      </c>
      <c r="AG201" s="3969">
        <v>325.66</v>
      </c>
      <c r="AH201" s="3969"/>
      <c r="AI201" s="3969"/>
      <c r="AJ201" s="3969"/>
      <c r="AK201" s="3969"/>
      <c r="AL201" s="3969"/>
      <c r="AM201" s="3969"/>
      <c r="AN201" s="3970">
        <v>45292</v>
      </c>
      <c r="AO201" s="3971" t="s">
        <v>63</v>
      </c>
      <c r="AP201" s="4274">
        <v>45473</v>
      </c>
      <c r="AQ201" s="3971" t="s">
        <v>63</v>
      </c>
      <c r="AR201" s="3969">
        <v>369.89</v>
      </c>
      <c r="AS201" s="3969"/>
      <c r="AT201" s="3969"/>
      <c r="AU201" s="3969"/>
      <c r="AV201" s="3969"/>
      <c r="AW201" s="3969"/>
      <c r="AX201" s="3969"/>
      <c r="AY201" s="3970">
        <v>45474</v>
      </c>
      <c r="AZ201" s="3971" t="s">
        <v>63</v>
      </c>
      <c r="BA201" s="3970">
        <v>45838</v>
      </c>
      <c r="BB201" s="3971" t="s">
        <v>63</v>
      </c>
      <c r="BC201" s="3969">
        <v>436.26</v>
      </c>
      <c r="BD201" s="3969"/>
      <c r="BE201" s="3969"/>
      <c r="BF201" s="3969"/>
      <c r="BG201" s="3969"/>
      <c r="BH201" s="3969"/>
      <c r="BI201" s="3969"/>
      <c r="BJ201" s="3970">
        <v>45839</v>
      </c>
      <c r="BK201" s="3971" t="s">
        <v>63</v>
      </c>
      <c r="BL201" s="3970">
        <v>46022</v>
      </c>
      <c r="BM201" s="3971" t="s">
        <v>63</v>
      </c>
      <c r="BN201" s="3969">
        <v>416.37</v>
      </c>
      <c r="BO201" s="3969"/>
      <c r="BP201" s="3969"/>
      <c r="BQ201" s="3969"/>
      <c r="BR201" s="3969"/>
      <c r="BS201" s="3969"/>
      <c r="BT201" s="3969"/>
      <c r="BU201" s="3970">
        <v>46023</v>
      </c>
      <c r="BV201" s="3971" t="s">
        <v>63</v>
      </c>
      <c r="BW201" s="3970">
        <v>46203</v>
      </c>
      <c r="BX201" s="3971" t="s">
        <v>63</v>
      </c>
      <c r="BY201" s="3969">
        <v>451.83</v>
      </c>
      <c r="BZ201" s="3969"/>
      <c r="CA201" s="3969"/>
      <c r="CB201" s="3969"/>
      <c r="CC201" s="3969"/>
      <c r="CD201" s="3969"/>
      <c r="CE201" s="3969"/>
      <c r="CF201" s="3970">
        <v>46204</v>
      </c>
      <c r="CG201" s="3971" t="s">
        <v>63</v>
      </c>
      <c r="CH201" s="3970">
        <v>46387</v>
      </c>
      <c r="CI201" s="3971" t="s">
        <v>63</v>
      </c>
      <c r="CJ201" s="3969">
        <v>410.69</v>
      </c>
      <c r="CK201" s="3969"/>
      <c r="CL201" s="3969"/>
      <c r="CM201" s="3969"/>
      <c r="CN201" s="3969"/>
      <c r="CO201" s="3969"/>
      <c r="CP201" s="3969"/>
      <c r="CQ201" s="3970">
        <v>46388</v>
      </c>
      <c r="CR201" s="3971" t="s">
        <v>63</v>
      </c>
      <c r="CS201" s="3970">
        <v>46568</v>
      </c>
      <c r="CT201" s="3971" t="s">
        <v>63</v>
      </c>
      <c r="CU201" s="3969">
        <v>459.07</v>
      </c>
      <c r="CV201" s="3969"/>
      <c r="CW201" s="3969"/>
      <c r="CX201" s="3969"/>
      <c r="CY201" s="3969"/>
      <c r="CZ201" s="3969"/>
      <c r="DA201" s="3969"/>
      <c r="DB201" s="3970">
        <v>46569</v>
      </c>
      <c r="DC201" s="3971" t="s">
        <v>63</v>
      </c>
      <c r="DD201" s="3970">
        <v>46752</v>
      </c>
      <c r="DE201" s="3971" t="s">
        <v>63</v>
      </c>
      <c r="DF201" s="3969">
        <v>429.67</v>
      </c>
      <c r="DG201" s="3969"/>
      <c r="DH201" s="3969"/>
      <c r="DI201" s="3969"/>
      <c r="DJ201" s="3969"/>
      <c r="DK201" s="3969"/>
      <c r="DL201" s="3969"/>
      <c r="DM201" s="3970">
        <v>46753</v>
      </c>
      <c r="DN201" s="3971" t="s">
        <v>63</v>
      </c>
      <c r="DO201" s="3970">
        <v>46934</v>
      </c>
      <c r="DP201" s="3971" t="s">
        <v>63</v>
      </c>
      <c r="DQ201" s="3969">
        <v>464.12</v>
      </c>
      <c r="DR201" s="3969"/>
      <c r="DS201" s="3969"/>
      <c r="DT201" s="3969"/>
      <c r="DU201" s="3969"/>
      <c r="DV201" s="3969"/>
      <c r="DW201" s="3969"/>
      <c r="DX201" s="3970">
        <v>46935</v>
      </c>
      <c r="DY201" s="3971" t="s">
        <v>63</v>
      </c>
      <c r="DZ201" s="3970">
        <v>47118</v>
      </c>
      <c r="EA201" s="3971" t="s">
        <v>63</v>
      </c>
      <c r="EB201" s="4381"/>
      <c r="EC201"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201" s="4247">
        <f>STRCHECKDATE(V202:EB202)</f>
      </c>
      <c r="EE201" s="4378"/>
      <c r="EF201" s="4378" t="str">
        <f>IF(T201="","",T201)</f>
        <v>Без учета НДС</v>
      </c>
      <c r="EG201" s="4378"/>
      <c r="EH201" s="4378"/>
      <c r="EI201" s="3959">
        <v>0</v>
      </c>
    </row>
    <row s="9426" customFormat="1" customHeight="1" ht="14.25">
      <c r="A202" s="4365"/>
      <c r="B202" s="4365"/>
      <c r="C202" s="4365"/>
      <c r="D202" s="4365"/>
      <c r="E202" s="4366"/>
      <c r="F202" s="4366" t="s">
        <v>147</v>
      </c>
      <c r="G202" s="4366"/>
      <c r="H202" s="4366"/>
      <c r="I202" s="4367"/>
      <c r="J202" s="4367"/>
      <c r="K202" s="4368"/>
      <c r="L202" s="4369"/>
      <c r="M202" s="4370"/>
      <c r="N202" s="4370"/>
      <c r="O202" s="4370"/>
      <c r="P202" s="4371"/>
      <c r="Q202" s="4371"/>
      <c r="R202" s="4373"/>
      <c r="S202" s="4384"/>
      <c r="T202" s="4376"/>
      <c r="U202" s="4376"/>
      <c r="V202" s="3972"/>
      <c r="W202" s="3972"/>
      <c r="X202" s="3972"/>
      <c r="Y202" s="3972"/>
      <c r="Z202" s="3972"/>
      <c r="AA202" s="3972"/>
      <c r="AB202" s="3972"/>
      <c r="AC202" s="3973"/>
      <c r="AD202" s="3971"/>
      <c r="AE202" s="3973"/>
      <c r="AF202" s="3971"/>
      <c r="AG202" s="3972"/>
      <c r="AH202" s="3972"/>
      <c r="AI202" s="3972"/>
      <c r="AJ202" s="3972"/>
      <c r="AK202" s="3972"/>
      <c r="AL202" s="3972"/>
      <c r="AM202" s="3972"/>
      <c r="AN202" s="3973"/>
      <c r="AO202" s="3971"/>
      <c r="AP202" s="4275"/>
      <c r="AQ202" s="3971"/>
      <c r="AR202" s="3972"/>
      <c r="AS202" s="3972"/>
      <c r="AT202" s="3972"/>
      <c r="AU202" s="3972"/>
      <c r="AV202" s="3972"/>
      <c r="AW202" s="3972"/>
      <c r="AX202" s="3972"/>
      <c r="AY202" s="3973"/>
      <c r="AZ202" s="3971"/>
      <c r="BA202" s="3973"/>
      <c r="BB202" s="3971"/>
      <c r="BC202" s="3972"/>
      <c r="BD202" s="3972"/>
      <c r="BE202" s="3972"/>
      <c r="BF202" s="3972"/>
      <c r="BG202" s="3972"/>
      <c r="BH202" s="3972"/>
      <c r="BI202" s="3972"/>
      <c r="BJ202" s="3973"/>
      <c r="BK202" s="3971"/>
      <c r="BL202" s="3973"/>
      <c r="BM202" s="3971"/>
      <c r="BN202" s="3972"/>
      <c r="BO202" s="3972"/>
      <c r="BP202" s="3972"/>
      <c r="BQ202" s="3972"/>
      <c r="BR202" s="3972"/>
      <c r="BS202" s="3972"/>
      <c r="BT202" s="3972"/>
      <c r="BU202" s="3973"/>
      <c r="BV202" s="3971"/>
      <c r="BW202" s="3973"/>
      <c r="BX202" s="3971"/>
      <c r="BY202" s="3972"/>
      <c r="BZ202" s="3972"/>
      <c r="CA202" s="3972"/>
      <c r="CB202" s="3972"/>
      <c r="CC202" s="3972"/>
      <c r="CD202" s="3972"/>
      <c r="CE202" s="3972"/>
      <c r="CF202" s="3973"/>
      <c r="CG202" s="3971"/>
      <c r="CH202" s="3973"/>
      <c r="CI202" s="3971"/>
      <c r="CJ202" s="3972"/>
      <c r="CK202" s="3972"/>
      <c r="CL202" s="3972"/>
      <c r="CM202" s="3972"/>
      <c r="CN202" s="3972"/>
      <c r="CO202" s="3972"/>
      <c r="CP202" s="3972"/>
      <c r="CQ202" s="3973"/>
      <c r="CR202" s="3971"/>
      <c r="CS202" s="3973"/>
      <c r="CT202" s="3971"/>
      <c r="CU202" s="3972"/>
      <c r="CV202" s="3972"/>
      <c r="CW202" s="3972"/>
      <c r="CX202" s="3972"/>
      <c r="CY202" s="3972"/>
      <c r="CZ202" s="3972"/>
      <c r="DA202" s="3972"/>
      <c r="DB202" s="3973"/>
      <c r="DC202" s="3971"/>
      <c r="DD202" s="3973"/>
      <c r="DE202" s="3971"/>
      <c r="DF202" s="3972"/>
      <c r="DG202" s="3972"/>
      <c r="DH202" s="3972"/>
      <c r="DI202" s="3972"/>
      <c r="DJ202" s="3972"/>
      <c r="DK202" s="3972"/>
      <c r="DL202" s="3972"/>
      <c r="DM202" s="3973"/>
      <c r="DN202" s="3971"/>
      <c r="DO202" s="3973"/>
      <c r="DP202" s="3971"/>
      <c r="DQ202" s="3972"/>
      <c r="DR202" s="3972"/>
      <c r="DS202" s="3972"/>
      <c r="DT202" s="3972"/>
      <c r="DU202" s="3972"/>
      <c r="DV202" s="3972"/>
      <c r="DW202" s="3972"/>
      <c r="DX202" s="3973"/>
      <c r="DY202" s="3971"/>
      <c r="DZ202" s="3973"/>
      <c r="EA202" s="3971"/>
      <c r="EB202" s="4385"/>
      <c r="EC202" s="4382"/>
      <c r="ED202" s="4247"/>
      <c r="EE202" s="4378"/>
      <c r="EF202" s="4378" t="str">
        <f>IF(T202="","",T202)</f>
        <v/>
      </c>
      <c r="EG202" s="4378"/>
      <c r="EH202" s="4378"/>
      <c r="EI202" s="3959">
        <v>0</v>
      </c>
    </row>
    <row s="9427" customFormat="1" customHeight="1" ht="21">
      <c r="A203" s="4365"/>
      <c r="B203" s="4365"/>
      <c r="C203" s="4365"/>
      <c r="D203" s="4365"/>
      <c r="E203" s="4366"/>
      <c r="F203" s="4366" t="s">
        <v>147</v>
      </c>
      <c r="G203" s="4366"/>
      <c r="H203" s="4366"/>
      <c r="I203" s="4367"/>
      <c r="J203" s="4368"/>
      <c r="K203" s="4365"/>
      <c r="L203" s="4369"/>
      <c r="M203" s="4370"/>
      <c r="N203" s="4370"/>
      <c r="O203" s="4370"/>
      <c r="P203" s="4371"/>
      <c r="Q203" s="4371"/>
      <c r="R203" s="4387"/>
      <c r="S203" s="9428"/>
      <c r="T203" s="9429" t="s">
        <v>599</v>
      </c>
      <c r="U203" s="9430"/>
      <c r="V203" s="9431"/>
      <c r="W203" s="9432"/>
      <c r="X203" s="9433"/>
      <c r="Y203" s="9434"/>
      <c r="Z203" s="9435"/>
      <c r="AA203" s="9436"/>
      <c r="AB203" s="9437"/>
      <c r="AC203" s="9438"/>
      <c r="AD203" s="9439"/>
      <c r="AE203" s="9440"/>
      <c r="AF203" s="9441"/>
      <c r="AG203" s="9442"/>
      <c r="AH203" s="9443"/>
      <c r="AI203" s="9444"/>
      <c r="AJ203" s="9445"/>
      <c r="AK203" s="9446"/>
      <c r="AL203" s="9447"/>
      <c r="AM203" s="9448"/>
      <c r="AN203" s="9449"/>
      <c r="AO203" s="9450"/>
      <c r="AP203" s="9451"/>
      <c r="AQ203" s="9452"/>
      <c r="AR203" s="9453"/>
      <c r="AS203" s="9454"/>
      <c r="AT203" s="9455"/>
      <c r="AU203" s="9456"/>
      <c r="AV203" s="9457"/>
      <c r="AW203" s="9458"/>
      <c r="AX203" s="9459"/>
      <c r="AY203" s="9460"/>
      <c r="AZ203" s="9461"/>
      <c r="BA203" s="9462"/>
      <c r="BB203" s="9463"/>
      <c r="BC203" s="9464"/>
      <c r="BD203" s="9465"/>
      <c r="BE203" s="9466"/>
      <c r="BF203" s="9467"/>
      <c r="BG203" s="9468"/>
      <c r="BH203" s="9469"/>
      <c r="BI203" s="9470"/>
      <c r="BJ203" s="9471"/>
      <c r="BK203" s="9472"/>
      <c r="BL203" s="9473"/>
      <c r="BM203" s="9474"/>
      <c r="BN203" s="9475"/>
      <c r="BO203" s="9476"/>
      <c r="BP203" s="9477"/>
      <c r="BQ203" s="9478"/>
      <c r="BR203" s="9479"/>
      <c r="BS203" s="9480"/>
      <c r="BT203" s="9481"/>
      <c r="BU203" s="9482"/>
      <c r="BV203" s="9483"/>
      <c r="BW203" s="9484"/>
      <c r="BX203" s="9485"/>
      <c r="BY203" s="9486"/>
      <c r="BZ203" s="9487"/>
      <c r="CA203" s="9488"/>
      <c r="CB203" s="9489"/>
      <c r="CC203" s="9490"/>
      <c r="CD203" s="9491"/>
      <c r="CE203" s="9492"/>
      <c r="CF203" s="9493"/>
      <c r="CG203" s="9494"/>
      <c r="CH203" s="9495"/>
      <c r="CI203" s="9496"/>
      <c r="CJ203" s="9497"/>
      <c r="CK203" s="9498"/>
      <c r="CL203" s="9499"/>
      <c r="CM203" s="9500"/>
      <c r="CN203" s="9501"/>
      <c r="CO203" s="9502"/>
      <c r="CP203" s="9503"/>
      <c r="CQ203" s="9504"/>
      <c r="CR203" s="9505"/>
      <c r="CS203" s="9506"/>
      <c r="CT203" s="9507"/>
      <c r="CU203" s="9508"/>
      <c r="CV203" s="9509"/>
      <c r="CW203" s="9510"/>
      <c r="CX203" s="9511"/>
      <c r="CY203" s="9512"/>
      <c r="CZ203" s="9513"/>
      <c r="DA203" s="9514"/>
      <c r="DB203" s="9515"/>
      <c r="DC203" s="9516"/>
      <c r="DD203" s="9517"/>
      <c r="DE203" s="9518"/>
      <c r="DF203" s="9519"/>
      <c r="DG203" s="9520"/>
      <c r="DH203" s="9521"/>
      <c r="DI203" s="9522"/>
      <c r="DJ203" s="9523"/>
      <c r="DK203" s="9524"/>
      <c r="DL203" s="9525"/>
      <c r="DM203" s="9526"/>
      <c r="DN203" s="9527"/>
      <c r="DO203" s="9528"/>
      <c r="DP203" s="9529"/>
      <c r="DQ203" s="9530"/>
      <c r="DR203" s="9531"/>
      <c r="DS203" s="9532"/>
      <c r="DT203" s="9533"/>
      <c r="DU203" s="9534"/>
      <c r="DV203" s="9535"/>
      <c r="DW203" s="9536"/>
      <c r="DX203" s="9537"/>
      <c r="DY203" s="9538"/>
      <c r="DZ203" s="9539"/>
      <c r="EA203" s="9540"/>
      <c r="EB203" s="9541"/>
      <c r="EC203" s="4502" t="s">
        <v>600</v>
      </c>
      <c r="ED203" s="4247"/>
      <c r="EE203" s="4378"/>
      <c r="EF203" s="4378" t="str">
        <f>IF(T203="","",T203)</f>
        <v>Добавить значение признака дифференциации</v>
      </c>
      <c r="EG203" s="4378"/>
      <c r="EH203" s="4378"/>
      <c r="EI203" s="3959">
        <v>0</v>
      </c>
    </row>
    <row s="9542" customFormat="1" customHeight="1" ht="23.25">
      <c r="A204" s="4365"/>
      <c r="B204" s="4365"/>
      <c r="C204" s="4365"/>
      <c r="D204" s="4365"/>
      <c r="E204" s="4366"/>
      <c r="F204" s="4366"/>
      <c r="G204" s="4366"/>
      <c r="H204" s="4366"/>
      <c r="I204" s="4367"/>
      <c r="J204" s="4368" t="str">
        <f>I199&amp;".2"</f>
        <v>1.12.1.1.2</v>
      </c>
      <c r="K204" s="4365"/>
      <c r="L204" s="4369" t="s">
        <v>522</v>
      </c>
      <c r="M204" s="4370"/>
      <c r="N204" s="4370"/>
      <c r="O204" s="4370"/>
      <c r="P204" s="4371"/>
      <c r="Q204" s="4372" t="s">
        <v>106</v>
      </c>
      <c r="R204" s="4373"/>
      <c r="S204" s="4374" t="str">
        <f>$J204</f>
        <v>1.12.1.1.2</v>
      </c>
      <c r="T204" s="4375" t="s">
        <v>523</v>
      </c>
      <c r="U204" s="4376"/>
      <c r="V204" s="3966"/>
      <c r="W204" s="3967"/>
      <c r="X204" s="3967"/>
      <c r="Y204" s="3967"/>
      <c r="Z204" s="3967"/>
      <c r="AA204" s="3967"/>
      <c r="AB204" s="3967"/>
      <c r="AC204" s="3967"/>
      <c r="AD204" s="3967"/>
      <c r="AE204" s="3967"/>
      <c r="AF204" s="3968"/>
      <c r="AG204" s="3966" t="s">
        <v>658</v>
      </c>
      <c r="AH204" s="3967"/>
      <c r="AI204" s="3967"/>
      <c r="AJ204" s="3967"/>
      <c r="AK204" s="3967"/>
      <c r="AL204" s="3967"/>
      <c r="AM204" s="3967"/>
      <c r="AN204" s="3967"/>
      <c r="AO204" s="3967"/>
      <c r="AP204" s="3967"/>
      <c r="AQ204" s="3967"/>
      <c r="AR204" s="3966"/>
      <c r="AS204" s="3967"/>
      <c r="AT204" s="3967"/>
      <c r="AU204" s="3967"/>
      <c r="AV204" s="3967"/>
      <c r="AW204" s="3967"/>
      <c r="AX204" s="3967"/>
      <c r="AY204" s="3967"/>
      <c r="AZ204" s="3967"/>
      <c r="BA204" s="3967"/>
      <c r="BB204" s="3968"/>
      <c r="BC204" s="3966"/>
      <c r="BD204" s="3967"/>
      <c r="BE204" s="3967"/>
      <c r="BF204" s="3967"/>
      <c r="BG204" s="3967"/>
      <c r="BH204" s="3967"/>
      <c r="BI204" s="3967"/>
      <c r="BJ204" s="3967"/>
      <c r="BK204" s="3967"/>
      <c r="BL204" s="3967"/>
      <c r="BM204" s="3968"/>
      <c r="BN204" s="3966"/>
      <c r="BO204" s="3967"/>
      <c r="BP204" s="3967"/>
      <c r="BQ204" s="3967"/>
      <c r="BR204" s="3967"/>
      <c r="BS204" s="3967"/>
      <c r="BT204" s="3967"/>
      <c r="BU204" s="3967"/>
      <c r="BV204" s="3967"/>
      <c r="BW204" s="3967"/>
      <c r="BX204" s="3968"/>
      <c r="BY204" s="3966"/>
      <c r="BZ204" s="3967"/>
      <c r="CA204" s="3967"/>
      <c r="CB204" s="3967"/>
      <c r="CC204" s="3967"/>
      <c r="CD204" s="3967"/>
      <c r="CE204" s="3967"/>
      <c r="CF204" s="3967"/>
      <c r="CG204" s="3967"/>
      <c r="CH204" s="3967"/>
      <c r="CI204" s="3968"/>
      <c r="CJ204" s="3966"/>
      <c r="CK204" s="3967"/>
      <c r="CL204" s="3967"/>
      <c r="CM204" s="3967"/>
      <c r="CN204" s="3967"/>
      <c r="CO204" s="3967"/>
      <c r="CP204" s="3967"/>
      <c r="CQ204" s="3967"/>
      <c r="CR204" s="3967"/>
      <c r="CS204" s="3967"/>
      <c r="CT204" s="3968"/>
      <c r="CU204" s="3966"/>
      <c r="CV204" s="3967"/>
      <c r="CW204" s="3967"/>
      <c r="CX204" s="3967"/>
      <c r="CY204" s="3967"/>
      <c r="CZ204" s="3967"/>
      <c r="DA204" s="3967"/>
      <c r="DB204" s="3967"/>
      <c r="DC204" s="3967"/>
      <c r="DD204" s="3967"/>
      <c r="DE204" s="3968"/>
      <c r="DF204" s="3966"/>
      <c r="DG204" s="3967"/>
      <c r="DH204" s="3967"/>
      <c r="DI204" s="3967"/>
      <c r="DJ204" s="3967"/>
      <c r="DK204" s="3967"/>
      <c r="DL204" s="3967"/>
      <c r="DM204" s="3967"/>
      <c r="DN204" s="3967"/>
      <c r="DO204" s="3967"/>
      <c r="DP204" s="3968"/>
      <c r="DQ204" s="3966"/>
      <c r="DR204" s="3967"/>
      <c r="DS204" s="3967"/>
      <c r="DT204" s="3967"/>
      <c r="DU204" s="3967"/>
      <c r="DV204" s="3967"/>
      <c r="DW204" s="3967"/>
      <c r="DX204" s="3967"/>
      <c r="DY204" s="3967"/>
      <c r="DZ204" s="3967"/>
      <c r="EA204" s="3968"/>
      <c r="EB204" s="3968"/>
      <c r="EC204" s="4377" t="s">
        <v>598</v>
      </c>
      <c r="ED204" s="4247"/>
      <c r="EE204" s="4378"/>
      <c r="EF204" s="4378" t="str">
        <f>IF(T204="","",T204)</f>
        <v>Группа потребителей</v>
      </c>
      <c r="EG204" s="4378"/>
      <c r="EH204" s="4378"/>
      <c r="EI204" s="3959">
        <v>0</v>
      </c>
    </row>
    <row s="9543" customFormat="1" customHeight="1" ht="23.25">
      <c r="A205" s="4365"/>
      <c r="B205" s="4365"/>
      <c r="C205" s="4365"/>
      <c r="D205" s="4365"/>
      <c r="E205" s="4366"/>
      <c r="F205" s="4366"/>
      <c r="G205" s="4366"/>
      <c r="H205" s="4366"/>
      <c r="I205" s="4367"/>
      <c r="J205" s="4367" t="str">
        <f>I199&amp;".1"</f>
        <v>1.12.1.1.1</v>
      </c>
      <c r="K205" s="4368" t="str">
        <f>J204&amp;".1"</f>
        <v>1.12.1.1.2.1</v>
      </c>
      <c r="L205" s="4369"/>
      <c r="M205" s="4370"/>
      <c r="N205" s="4370"/>
      <c r="O205" s="4370"/>
      <c r="P205" s="4371"/>
      <c r="Q205" s="4371"/>
      <c r="R205" s="4373">
        <v>1</v>
      </c>
      <c r="S205" s="4374" t="str">
        <f>$K205</f>
        <v>1.12.1.1.2.1</v>
      </c>
      <c r="T205" s="4380" t="s">
        <v>659</v>
      </c>
      <c r="U205" s="4376"/>
      <c r="V205" s="3969"/>
      <c r="W205" s="3969"/>
      <c r="X205" s="3969"/>
      <c r="Y205" s="3969"/>
      <c r="Z205" s="3969"/>
      <c r="AA205" s="3969"/>
      <c r="AB205" s="3969"/>
      <c r="AC205" s="3970"/>
      <c r="AD205" s="3971" t="s">
        <v>63</v>
      </c>
      <c r="AE205" s="3970"/>
      <c r="AF205" s="3971" t="s">
        <v>63</v>
      </c>
      <c r="AG205" s="3969">
        <v>199.97</v>
      </c>
      <c r="AH205" s="3969"/>
      <c r="AI205" s="3969"/>
      <c r="AJ205" s="3969"/>
      <c r="AK205" s="3969"/>
      <c r="AL205" s="3969"/>
      <c r="AM205" s="3969"/>
      <c r="AN205" s="3970">
        <v>45292</v>
      </c>
      <c r="AO205" s="3971" t="s">
        <v>63</v>
      </c>
      <c r="AP205" s="4274">
        <v>45473</v>
      </c>
      <c r="AQ205" s="3971" t="s">
        <v>63</v>
      </c>
      <c r="AR205" s="3969">
        <v>213.79</v>
      </c>
      <c r="AS205" s="3969"/>
      <c r="AT205" s="3969"/>
      <c r="AU205" s="3969"/>
      <c r="AV205" s="3969"/>
      <c r="AW205" s="3969"/>
      <c r="AX205" s="3969"/>
      <c r="AY205" s="3970">
        <v>45474</v>
      </c>
      <c r="AZ205" s="3971" t="s">
        <v>63</v>
      </c>
      <c r="BA205" s="3970">
        <v>45838</v>
      </c>
      <c r="BB205" s="3971" t="s">
        <v>63</v>
      </c>
      <c r="BC205" s="3969">
        <v>225.38</v>
      </c>
      <c r="BD205" s="3969"/>
      <c r="BE205" s="3969"/>
      <c r="BF205" s="3969"/>
      <c r="BG205" s="3969"/>
      <c r="BH205" s="3969"/>
      <c r="BI205" s="3969"/>
      <c r="BJ205" s="3970">
        <v>45839</v>
      </c>
      <c r="BK205" s="3971" t="s">
        <v>63</v>
      </c>
      <c r="BL205" s="3970">
        <v>46022</v>
      </c>
      <c r="BM205" s="3971" t="s">
        <v>63</v>
      </c>
      <c r="BN205" s="3969">
        <v>225.38</v>
      </c>
      <c r="BO205" s="3969"/>
      <c r="BP205" s="3969"/>
      <c r="BQ205" s="3969"/>
      <c r="BR205" s="3969"/>
      <c r="BS205" s="3969"/>
      <c r="BT205" s="3969"/>
      <c r="BU205" s="3970">
        <v>46023</v>
      </c>
      <c r="BV205" s="3971" t="s">
        <v>63</v>
      </c>
      <c r="BW205" s="3970">
        <v>46203</v>
      </c>
      <c r="BX205" s="3971" t="s">
        <v>63</v>
      </c>
      <c r="BY205" s="3969">
        <v>234.97</v>
      </c>
      <c r="BZ205" s="3969"/>
      <c r="CA205" s="3969"/>
      <c r="CB205" s="3969"/>
      <c r="CC205" s="3969"/>
      <c r="CD205" s="3969"/>
      <c r="CE205" s="3969"/>
      <c r="CF205" s="3970">
        <v>46204</v>
      </c>
      <c r="CG205" s="3971" t="s">
        <v>63</v>
      </c>
      <c r="CH205" s="3970">
        <v>46387</v>
      </c>
      <c r="CI205" s="3971" t="s">
        <v>63</v>
      </c>
      <c r="CJ205" s="3969">
        <v>234.97</v>
      </c>
      <c r="CK205" s="3969"/>
      <c r="CL205" s="3969"/>
      <c r="CM205" s="3969"/>
      <c r="CN205" s="3969"/>
      <c r="CO205" s="3969"/>
      <c r="CP205" s="3969"/>
      <c r="CQ205" s="3970">
        <v>46388</v>
      </c>
      <c r="CR205" s="3971" t="s">
        <v>63</v>
      </c>
      <c r="CS205" s="3970">
        <v>46568</v>
      </c>
      <c r="CT205" s="3971" t="s">
        <v>63</v>
      </c>
      <c r="CU205" s="3969">
        <v>240.72</v>
      </c>
      <c r="CV205" s="3969"/>
      <c r="CW205" s="3969"/>
      <c r="CX205" s="3969"/>
      <c r="CY205" s="3969"/>
      <c r="CZ205" s="3969"/>
      <c r="DA205" s="3969"/>
      <c r="DB205" s="3970">
        <v>46569</v>
      </c>
      <c r="DC205" s="3971" t="s">
        <v>63</v>
      </c>
      <c r="DD205" s="3970">
        <v>46752</v>
      </c>
      <c r="DE205" s="3971" t="s">
        <v>63</v>
      </c>
      <c r="DF205" s="3969">
        <v>240.72</v>
      </c>
      <c r="DG205" s="3969"/>
      <c r="DH205" s="3969"/>
      <c r="DI205" s="3969"/>
      <c r="DJ205" s="3969"/>
      <c r="DK205" s="3969"/>
      <c r="DL205" s="3969"/>
      <c r="DM205" s="3970">
        <v>46753</v>
      </c>
      <c r="DN205" s="3971" t="s">
        <v>63</v>
      </c>
      <c r="DO205" s="3970">
        <v>46934</v>
      </c>
      <c r="DP205" s="3971" t="s">
        <v>63</v>
      </c>
      <c r="DQ205" s="3969">
        <v>247.81</v>
      </c>
      <c r="DR205" s="3969"/>
      <c r="DS205" s="3969"/>
      <c r="DT205" s="3969"/>
      <c r="DU205" s="3969"/>
      <c r="DV205" s="3969"/>
      <c r="DW205" s="3969"/>
      <c r="DX205" s="3970">
        <v>46935</v>
      </c>
      <c r="DY205" s="3971" t="s">
        <v>63</v>
      </c>
      <c r="DZ205" s="3970">
        <v>47118</v>
      </c>
      <c r="EA205" s="3971" t="s">
        <v>63</v>
      </c>
      <c r="EB205" s="4381"/>
      <c r="EC205"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205" s="4247">
        <f>STRCHECKDATE(V206:EB206)</f>
      </c>
      <c r="EE205" s="4378"/>
      <c r="EF205" s="4378" t="str">
        <f>IF(T205="","",T205)</f>
        <v>С учетом НДС</v>
      </c>
      <c r="EG205" s="4378"/>
      <c r="EH205" s="4378"/>
      <c r="EI205" s="3959">
        <v>0</v>
      </c>
    </row>
    <row s="9544" customFormat="1" customHeight="1" ht="14.25">
      <c r="A206" s="4365"/>
      <c r="B206" s="4365"/>
      <c r="C206" s="4365"/>
      <c r="D206" s="4365"/>
      <c r="E206" s="4366"/>
      <c r="F206" s="4366"/>
      <c r="G206" s="4366"/>
      <c r="H206" s="4366"/>
      <c r="I206" s="4367"/>
      <c r="J206" s="4367" t="str">
        <f>I199&amp;".1"</f>
        <v>1.12.1.1.1</v>
      </c>
      <c r="K206" s="4368"/>
      <c r="L206" s="4369"/>
      <c r="M206" s="4370"/>
      <c r="N206" s="4370"/>
      <c r="O206" s="4370"/>
      <c r="P206" s="4371"/>
      <c r="Q206" s="4371"/>
      <c r="R206" s="4373"/>
      <c r="S206" s="4384"/>
      <c r="T206" s="4376"/>
      <c r="U206" s="4376"/>
      <c r="V206" s="3972"/>
      <c r="W206" s="3972"/>
      <c r="X206" s="3972"/>
      <c r="Y206" s="3972"/>
      <c r="Z206" s="3972"/>
      <c r="AA206" s="3972"/>
      <c r="AB206" s="3972"/>
      <c r="AC206" s="3973"/>
      <c r="AD206" s="3971"/>
      <c r="AE206" s="3973"/>
      <c r="AF206" s="3971"/>
      <c r="AG206" s="3972"/>
      <c r="AH206" s="3972"/>
      <c r="AI206" s="3972"/>
      <c r="AJ206" s="3972"/>
      <c r="AK206" s="3972"/>
      <c r="AL206" s="3972"/>
      <c r="AM206" s="3972"/>
      <c r="AN206" s="3973"/>
      <c r="AO206" s="3971"/>
      <c r="AP206" s="4275"/>
      <c r="AQ206" s="3971"/>
      <c r="AR206" s="3972"/>
      <c r="AS206" s="3972"/>
      <c r="AT206" s="3972"/>
      <c r="AU206" s="3972"/>
      <c r="AV206" s="3972"/>
      <c r="AW206" s="3972"/>
      <c r="AX206" s="3972"/>
      <c r="AY206" s="3973"/>
      <c r="AZ206" s="3971"/>
      <c r="BA206" s="3973"/>
      <c r="BB206" s="3971"/>
      <c r="BC206" s="3972"/>
      <c r="BD206" s="3972"/>
      <c r="BE206" s="3972"/>
      <c r="BF206" s="3972"/>
      <c r="BG206" s="3972"/>
      <c r="BH206" s="3972"/>
      <c r="BI206" s="3972"/>
      <c r="BJ206" s="3973"/>
      <c r="BK206" s="3971"/>
      <c r="BL206" s="3973"/>
      <c r="BM206" s="3971"/>
      <c r="BN206" s="3972"/>
      <c r="BO206" s="3972"/>
      <c r="BP206" s="3972"/>
      <c r="BQ206" s="3972"/>
      <c r="BR206" s="3972"/>
      <c r="BS206" s="3972"/>
      <c r="BT206" s="3972"/>
      <c r="BU206" s="3973"/>
      <c r="BV206" s="3971"/>
      <c r="BW206" s="3973"/>
      <c r="BX206" s="3971"/>
      <c r="BY206" s="3972"/>
      <c r="BZ206" s="3972"/>
      <c r="CA206" s="3972"/>
      <c r="CB206" s="3972"/>
      <c r="CC206" s="3972"/>
      <c r="CD206" s="3972"/>
      <c r="CE206" s="3972"/>
      <c r="CF206" s="3973"/>
      <c r="CG206" s="3971"/>
      <c r="CH206" s="3973"/>
      <c r="CI206" s="3971"/>
      <c r="CJ206" s="3972"/>
      <c r="CK206" s="3972"/>
      <c r="CL206" s="3972"/>
      <c r="CM206" s="3972"/>
      <c r="CN206" s="3972"/>
      <c r="CO206" s="3972"/>
      <c r="CP206" s="3972"/>
      <c r="CQ206" s="3973"/>
      <c r="CR206" s="3971"/>
      <c r="CS206" s="3973"/>
      <c r="CT206" s="3971"/>
      <c r="CU206" s="3972"/>
      <c r="CV206" s="3972"/>
      <c r="CW206" s="3972"/>
      <c r="CX206" s="3972"/>
      <c r="CY206" s="3972"/>
      <c r="CZ206" s="3972"/>
      <c r="DA206" s="3972"/>
      <c r="DB206" s="3973"/>
      <c r="DC206" s="3971"/>
      <c r="DD206" s="3973"/>
      <c r="DE206" s="3971"/>
      <c r="DF206" s="3972"/>
      <c r="DG206" s="3972"/>
      <c r="DH206" s="3972"/>
      <c r="DI206" s="3972"/>
      <c r="DJ206" s="3972"/>
      <c r="DK206" s="3972"/>
      <c r="DL206" s="3972"/>
      <c r="DM206" s="3973"/>
      <c r="DN206" s="3971"/>
      <c r="DO206" s="3973"/>
      <c r="DP206" s="3971"/>
      <c r="DQ206" s="3972"/>
      <c r="DR206" s="3972"/>
      <c r="DS206" s="3972"/>
      <c r="DT206" s="3972"/>
      <c r="DU206" s="3972"/>
      <c r="DV206" s="3972"/>
      <c r="DW206" s="3972"/>
      <c r="DX206" s="3973"/>
      <c r="DY206" s="3971"/>
      <c r="DZ206" s="3973"/>
      <c r="EA206" s="3971"/>
      <c r="EB206" s="4385"/>
      <c r="EC206" s="4382"/>
      <c r="ED206" s="4247"/>
      <c r="EE206" s="4378"/>
      <c r="EF206" s="4378" t="str">
        <f>IF(T206="","",T206)</f>
        <v/>
      </c>
      <c r="EG206" s="4378"/>
      <c r="EH206" s="4378"/>
      <c r="EI206" s="3959">
        <v>0</v>
      </c>
    </row>
    <row s="9545" customFormat="1" customHeight="1" ht="21">
      <c r="A207" s="4365"/>
      <c r="B207" s="4365"/>
      <c r="C207" s="4365"/>
      <c r="D207" s="4365"/>
      <c r="E207" s="4366"/>
      <c r="F207" s="4366"/>
      <c r="G207" s="4366"/>
      <c r="H207" s="4366"/>
      <c r="I207" s="4367"/>
      <c r="J207" s="4368" t="str">
        <f>I199&amp;".1"</f>
        <v>1.12.1.1.1</v>
      </c>
      <c r="K207" s="4365"/>
      <c r="L207" s="4369"/>
      <c r="M207" s="4370"/>
      <c r="N207" s="4370"/>
      <c r="O207" s="4370"/>
      <c r="P207" s="4371"/>
      <c r="Q207" s="4371"/>
      <c r="R207" s="4387"/>
      <c r="S207" s="9546"/>
      <c r="T207" s="9547" t="s">
        <v>599</v>
      </c>
      <c r="U207" s="9548"/>
      <c r="V207" s="9549"/>
      <c r="W207" s="9550"/>
      <c r="X207" s="9551"/>
      <c r="Y207" s="9552"/>
      <c r="Z207" s="9553"/>
      <c r="AA207" s="9554"/>
      <c r="AB207" s="9555"/>
      <c r="AC207" s="9556"/>
      <c r="AD207" s="9557"/>
      <c r="AE207" s="9558"/>
      <c r="AF207" s="9559"/>
      <c r="AG207" s="9560"/>
      <c r="AH207" s="9561"/>
      <c r="AI207" s="9562"/>
      <c r="AJ207" s="9563"/>
      <c r="AK207" s="9564"/>
      <c r="AL207" s="9565"/>
      <c r="AM207" s="9566"/>
      <c r="AN207" s="9567"/>
      <c r="AO207" s="9568"/>
      <c r="AP207" s="9569"/>
      <c r="AQ207" s="9570"/>
      <c r="AR207" s="9571"/>
      <c r="AS207" s="9572"/>
      <c r="AT207" s="9573"/>
      <c r="AU207" s="9574"/>
      <c r="AV207" s="9575"/>
      <c r="AW207" s="9576"/>
      <c r="AX207" s="9577"/>
      <c r="AY207" s="9578"/>
      <c r="AZ207" s="9579"/>
      <c r="BA207" s="9580"/>
      <c r="BB207" s="9581"/>
      <c r="BC207" s="9582"/>
      <c r="BD207" s="9583"/>
      <c r="BE207" s="9584"/>
      <c r="BF207" s="9585"/>
      <c r="BG207" s="9586"/>
      <c r="BH207" s="9587"/>
      <c r="BI207" s="9588"/>
      <c r="BJ207" s="9589"/>
      <c r="BK207" s="9590"/>
      <c r="BL207" s="9591"/>
      <c r="BM207" s="9592"/>
      <c r="BN207" s="9593"/>
      <c r="BO207" s="9594"/>
      <c r="BP207" s="9595"/>
      <c r="BQ207" s="9596"/>
      <c r="BR207" s="9597"/>
      <c r="BS207" s="9598"/>
      <c r="BT207" s="9599"/>
      <c r="BU207" s="9600"/>
      <c r="BV207" s="9601"/>
      <c r="BW207" s="9602"/>
      <c r="BX207" s="9603"/>
      <c r="BY207" s="9604"/>
      <c r="BZ207" s="9605"/>
      <c r="CA207" s="9606"/>
      <c r="CB207" s="9607"/>
      <c r="CC207" s="9608"/>
      <c r="CD207" s="9609"/>
      <c r="CE207" s="9610"/>
      <c r="CF207" s="9611"/>
      <c r="CG207" s="9612"/>
      <c r="CH207" s="9613"/>
      <c r="CI207" s="9614"/>
      <c r="CJ207" s="9615"/>
      <c r="CK207" s="9616"/>
      <c r="CL207" s="9617"/>
      <c r="CM207" s="9618"/>
      <c r="CN207" s="9619"/>
      <c r="CO207" s="9620"/>
      <c r="CP207" s="9621"/>
      <c r="CQ207" s="9622"/>
      <c r="CR207" s="9623"/>
      <c r="CS207" s="9624"/>
      <c r="CT207" s="9625"/>
      <c r="CU207" s="9626"/>
      <c r="CV207" s="9627"/>
      <c r="CW207" s="9628"/>
      <c r="CX207" s="9629"/>
      <c r="CY207" s="9630"/>
      <c r="CZ207" s="9631"/>
      <c r="DA207" s="9632"/>
      <c r="DB207" s="9633"/>
      <c r="DC207" s="9634"/>
      <c r="DD207" s="9635"/>
      <c r="DE207" s="9636"/>
      <c r="DF207" s="9637"/>
      <c r="DG207" s="9638"/>
      <c r="DH207" s="9639"/>
      <c r="DI207" s="9640"/>
      <c r="DJ207" s="9641"/>
      <c r="DK207" s="9642"/>
      <c r="DL207" s="9643"/>
      <c r="DM207" s="9644"/>
      <c r="DN207" s="9645"/>
      <c r="DO207" s="9646"/>
      <c r="DP207" s="9647"/>
      <c r="DQ207" s="9648"/>
      <c r="DR207" s="9649"/>
      <c r="DS207" s="9650"/>
      <c r="DT207" s="9651"/>
      <c r="DU207" s="9652"/>
      <c r="DV207" s="9653"/>
      <c r="DW207" s="9654"/>
      <c r="DX207" s="9655"/>
      <c r="DY207" s="9656"/>
      <c r="DZ207" s="9657"/>
      <c r="EA207" s="9658"/>
      <c r="EB207" s="9659"/>
      <c r="EC207" s="4502" t="s">
        <v>600</v>
      </c>
      <c r="ED207" s="4247"/>
      <c r="EE207" s="4378"/>
      <c r="EF207" s="4378" t="str">
        <f>IF(T207="","",T207)</f>
        <v>Добавить значение признака дифференциации</v>
      </c>
      <c r="EG207" s="4378"/>
      <c r="EH207" s="4378"/>
      <c r="EI207" s="3959">
        <v>0</v>
      </c>
    </row>
    <row s="9660" customFormat="1" customHeight="1" ht="21">
      <c r="A208" s="4365"/>
      <c r="B208" s="4365"/>
      <c r="C208" s="4365"/>
      <c r="D208" s="4365"/>
      <c r="E208" s="4366"/>
      <c r="F208" s="4366" t="s">
        <v>147</v>
      </c>
      <c r="G208" s="4366"/>
      <c r="H208" s="4366"/>
      <c r="I208" s="4368"/>
      <c r="J208" s="4365"/>
      <c r="K208" s="4365"/>
      <c r="L208" s="4369"/>
      <c r="M208" s="4370"/>
      <c r="N208" s="4370"/>
      <c r="O208" s="4370"/>
      <c r="P208" s="4371"/>
      <c r="Q208" s="4371"/>
      <c r="R208" s="4387"/>
      <c r="S208" s="9661"/>
      <c r="T208" s="9662" t="s">
        <v>528</v>
      </c>
      <c r="U208" s="9663"/>
      <c r="V208" s="9664"/>
      <c r="W208" s="9665"/>
      <c r="X208" s="9666"/>
      <c r="Y208" s="9667"/>
      <c r="Z208" s="9668"/>
      <c r="AA208" s="9669"/>
      <c r="AB208" s="9670"/>
      <c r="AC208" s="9671"/>
      <c r="AD208" s="9672"/>
      <c r="AE208" s="9673"/>
      <c r="AF208" s="9674"/>
      <c r="AG208" s="9675"/>
      <c r="AH208" s="9676"/>
      <c r="AI208" s="9677"/>
      <c r="AJ208" s="9678"/>
      <c r="AK208" s="9679"/>
      <c r="AL208" s="9680"/>
      <c r="AM208" s="9681"/>
      <c r="AN208" s="9682"/>
      <c r="AO208" s="9683"/>
      <c r="AP208" s="9684"/>
      <c r="AQ208" s="9685"/>
      <c r="AR208" s="9686"/>
      <c r="AS208" s="9687"/>
      <c r="AT208" s="9688"/>
      <c r="AU208" s="9689"/>
      <c r="AV208" s="9690"/>
      <c r="AW208" s="9691"/>
      <c r="AX208" s="9692"/>
      <c r="AY208" s="9693"/>
      <c r="AZ208" s="9694"/>
      <c r="BA208" s="9695"/>
      <c r="BB208" s="9696"/>
      <c r="BC208" s="9697"/>
      <c r="BD208" s="9698"/>
      <c r="BE208" s="9699"/>
      <c r="BF208" s="9700"/>
      <c r="BG208" s="9701"/>
      <c r="BH208" s="9702"/>
      <c r="BI208" s="9703"/>
      <c r="BJ208" s="9704"/>
      <c r="BK208" s="9705"/>
      <c r="BL208" s="9706"/>
      <c r="BM208" s="9707"/>
      <c r="BN208" s="9708"/>
      <c r="BO208" s="9709"/>
      <c r="BP208" s="9710"/>
      <c r="BQ208" s="9711"/>
      <c r="BR208" s="9712"/>
      <c r="BS208" s="9713"/>
      <c r="BT208" s="9714"/>
      <c r="BU208" s="9715"/>
      <c r="BV208" s="9716"/>
      <c r="BW208" s="9717"/>
      <c r="BX208" s="9718"/>
      <c r="BY208" s="9719"/>
      <c r="BZ208" s="9720"/>
      <c r="CA208" s="9721"/>
      <c r="CB208" s="9722"/>
      <c r="CC208" s="9723"/>
      <c r="CD208" s="9724"/>
      <c r="CE208" s="9725"/>
      <c r="CF208" s="9726"/>
      <c r="CG208" s="9727"/>
      <c r="CH208" s="9728"/>
      <c r="CI208" s="9729"/>
      <c r="CJ208" s="9730"/>
      <c r="CK208" s="9731"/>
      <c r="CL208" s="9732"/>
      <c r="CM208" s="9733"/>
      <c r="CN208" s="9734"/>
      <c r="CO208" s="9735"/>
      <c r="CP208" s="9736"/>
      <c r="CQ208" s="9737"/>
      <c r="CR208" s="9738"/>
      <c r="CS208" s="9739"/>
      <c r="CT208" s="9740"/>
      <c r="CU208" s="9741"/>
      <c r="CV208" s="9742"/>
      <c r="CW208" s="9743"/>
      <c r="CX208" s="9744"/>
      <c r="CY208" s="9745"/>
      <c r="CZ208" s="9746"/>
      <c r="DA208" s="9747"/>
      <c r="DB208" s="9748"/>
      <c r="DC208" s="9749"/>
      <c r="DD208" s="9750"/>
      <c r="DE208" s="9751"/>
      <c r="DF208" s="9752"/>
      <c r="DG208" s="9753"/>
      <c r="DH208" s="9754"/>
      <c r="DI208" s="9755"/>
      <c r="DJ208" s="9756"/>
      <c r="DK208" s="9757"/>
      <c r="DL208" s="9758"/>
      <c r="DM208" s="9759"/>
      <c r="DN208" s="9760"/>
      <c r="DO208" s="9761"/>
      <c r="DP208" s="9762"/>
      <c r="DQ208" s="9763"/>
      <c r="DR208" s="9764"/>
      <c r="DS208" s="9765"/>
      <c r="DT208" s="9766"/>
      <c r="DU208" s="9767"/>
      <c r="DV208" s="9768"/>
      <c r="DW208" s="9769"/>
      <c r="DX208" s="9770"/>
      <c r="DY208" s="9771"/>
      <c r="DZ208" s="9772"/>
      <c r="EA208" s="9773"/>
      <c r="EB208" s="9774"/>
      <c r="EC208" s="9775"/>
      <c r="ED208" s="4247"/>
      <c r="EE208" s="4378"/>
      <c r="EF208" s="4378" t="str">
        <f>IF(T208="","",T208)</f>
        <v>Добавить группу потребителей</v>
      </c>
      <c r="EG208" s="4378"/>
      <c r="EH208" s="4378"/>
      <c r="EI208" s="3959">
        <v>0</v>
      </c>
    </row>
    <row s="9776" customFormat="1" customHeight="1" ht="21">
      <c r="A209" s="4365"/>
      <c r="B209" s="4365"/>
      <c r="C209" s="4365"/>
      <c r="D209" s="4365"/>
      <c r="E209" s="4366"/>
      <c r="F209" s="4366" t="s">
        <v>147</v>
      </c>
      <c r="G209" s="4366"/>
      <c r="H209" s="4680"/>
      <c r="I209" s="4365"/>
      <c r="J209" s="4365"/>
      <c r="K209" s="4365"/>
      <c r="L209" s="4369"/>
      <c r="M209" s="4681"/>
      <c r="N209" s="4681"/>
      <c r="O209" s="4239"/>
      <c r="P209" s="5047"/>
      <c r="Q209" s="5048"/>
      <c r="R209" s="5049"/>
      <c r="S209" s="9777"/>
      <c r="T209" s="9778" t="s">
        <v>601</v>
      </c>
      <c r="U209" s="9779"/>
      <c r="V209" s="9780"/>
      <c r="W209" s="9781"/>
      <c r="X209" s="9782"/>
      <c r="Y209" s="9783"/>
      <c r="Z209" s="9784"/>
      <c r="AA209" s="9785"/>
      <c r="AB209" s="9786"/>
      <c r="AC209" s="9787"/>
      <c r="AD209" s="9788"/>
      <c r="AE209" s="9789"/>
      <c r="AF209" s="9790"/>
      <c r="AG209" s="9791"/>
      <c r="AH209" s="9792"/>
      <c r="AI209" s="9793"/>
      <c r="AJ209" s="9794"/>
      <c r="AK209" s="9795"/>
      <c r="AL209" s="9796"/>
      <c r="AM209" s="9797"/>
      <c r="AN209" s="9798"/>
      <c r="AO209" s="9799"/>
      <c r="AP209" s="9800"/>
      <c r="AQ209" s="9801"/>
      <c r="AR209" s="9802"/>
      <c r="AS209" s="9803"/>
      <c r="AT209" s="9804"/>
      <c r="AU209" s="9805"/>
      <c r="AV209" s="9806"/>
      <c r="AW209" s="9807"/>
      <c r="AX209" s="9808"/>
      <c r="AY209" s="9809"/>
      <c r="AZ209" s="9810"/>
      <c r="BA209" s="9811"/>
      <c r="BB209" s="9812"/>
      <c r="BC209" s="9813"/>
      <c r="BD209" s="9814"/>
      <c r="BE209" s="9815"/>
      <c r="BF209" s="9816"/>
      <c r="BG209" s="9817"/>
      <c r="BH209" s="9818"/>
      <c r="BI209" s="9819"/>
      <c r="BJ209" s="9820"/>
      <c r="BK209" s="9821"/>
      <c r="BL209" s="9822"/>
      <c r="BM209" s="9823"/>
      <c r="BN209" s="9824"/>
      <c r="BO209" s="9825"/>
      <c r="BP209" s="9826"/>
      <c r="BQ209" s="9827"/>
      <c r="BR209" s="9828"/>
      <c r="BS209" s="9829"/>
      <c r="BT209" s="9830"/>
      <c r="BU209" s="9831"/>
      <c r="BV209" s="9832"/>
      <c r="BW209" s="9833"/>
      <c r="BX209" s="9834"/>
      <c r="BY209" s="9835"/>
      <c r="BZ209" s="9836"/>
      <c r="CA209" s="9837"/>
      <c r="CB209" s="9838"/>
      <c r="CC209" s="9839"/>
      <c r="CD209" s="9840"/>
      <c r="CE209" s="9841"/>
      <c r="CF209" s="9842"/>
      <c r="CG209" s="9843"/>
      <c r="CH209" s="9844"/>
      <c r="CI209" s="9845"/>
      <c r="CJ209" s="9846"/>
      <c r="CK209" s="9847"/>
      <c r="CL209" s="9848"/>
      <c r="CM209" s="9849"/>
      <c r="CN209" s="9850"/>
      <c r="CO209" s="9851"/>
      <c r="CP209" s="9852"/>
      <c r="CQ209" s="9853"/>
      <c r="CR209" s="9854"/>
      <c r="CS209" s="9855"/>
      <c r="CT209" s="9856"/>
      <c r="CU209" s="9857"/>
      <c r="CV209" s="9858"/>
      <c r="CW209" s="9859"/>
      <c r="CX209" s="9860"/>
      <c r="CY209" s="9861"/>
      <c r="CZ209" s="9862"/>
      <c r="DA209" s="9863"/>
      <c r="DB209" s="9864"/>
      <c r="DC209" s="9865"/>
      <c r="DD209" s="9866"/>
      <c r="DE209" s="9867"/>
      <c r="DF209" s="9868"/>
      <c r="DG209" s="9869"/>
      <c r="DH209" s="9870"/>
      <c r="DI209" s="9871"/>
      <c r="DJ209" s="9872"/>
      <c r="DK209" s="9873"/>
      <c r="DL209" s="9874"/>
      <c r="DM209" s="9875"/>
      <c r="DN209" s="9876"/>
      <c r="DO209" s="9877"/>
      <c r="DP209" s="9878"/>
      <c r="DQ209" s="9879"/>
      <c r="DR209" s="9880"/>
      <c r="DS209" s="9881"/>
      <c r="DT209" s="9882"/>
      <c r="DU209" s="9883"/>
      <c r="DV209" s="9884"/>
      <c r="DW209" s="9885"/>
      <c r="DX209" s="9886"/>
      <c r="DY209" s="9887"/>
      <c r="DZ209" s="9888"/>
      <c r="EA209" s="9889"/>
      <c r="EB209" s="9890"/>
      <c r="EC209" s="9891"/>
      <c r="ED209" s="4247"/>
      <c r="EE209" s="4378"/>
      <c r="EF209" s="4378" t="str">
        <f>IF(T209="","",T209)</f>
        <v>Добавить наименование признака дифференциации</v>
      </c>
      <c r="EG209" s="4378"/>
      <c r="EH209" s="4378"/>
      <c r="EI209" s="3959">
        <v>0</v>
      </c>
    </row>
    <row s="9892" customFormat="1" customHeight="1" ht="14.25">
      <c r="A210" s="5166"/>
      <c r="B210" s="5166"/>
      <c r="C210" s="5166"/>
      <c r="D210" s="5166"/>
      <c r="E210" s="4366"/>
      <c r="F210" s="4680" t="s">
        <v>147</v>
      </c>
      <c r="G210" s="5166"/>
      <c r="H210" s="5166"/>
      <c r="I210" s="5166"/>
      <c r="J210" s="5166"/>
      <c r="K210" s="5166"/>
      <c r="L210" s="5167"/>
      <c r="M210" s="5168"/>
      <c r="N210" s="5168"/>
      <c r="O210" s="4247"/>
      <c r="P210" s="5169"/>
      <c r="Q210" s="5170"/>
      <c r="R210" s="5169"/>
      <c r="S210" s="5171"/>
      <c r="T210" s="5172" t="s">
        <v>315</v>
      </c>
      <c r="U210" s="4238"/>
      <c r="V210" s="4238"/>
      <c r="W210" s="4238"/>
      <c r="X210" s="4238"/>
      <c r="Y210" s="4238"/>
      <c r="Z210" s="4238"/>
      <c r="AA210" s="4238"/>
      <c r="AB210" s="4238"/>
      <c r="AC210" s="4238"/>
      <c r="AD210" s="4238"/>
      <c r="AE210" s="4238"/>
      <c r="AF210" s="4238"/>
      <c r="AG210" s="4238"/>
      <c r="AH210" s="4238"/>
      <c r="AI210" s="4238"/>
      <c r="AJ210" s="4238"/>
      <c r="AK210" s="4238"/>
      <c r="AL210" s="4238"/>
      <c r="AM210" s="4238"/>
      <c r="AN210" s="4238"/>
      <c r="AO210" s="4238"/>
      <c r="AP210" s="4238"/>
      <c r="AQ210" s="4238"/>
      <c r="AR210" s="4238"/>
      <c r="AS210" s="4238"/>
      <c r="AT210" s="4238"/>
      <c r="AU210" s="4238"/>
      <c r="AV210" s="4238"/>
      <c r="AW210" s="4238"/>
      <c r="AX210" s="4238"/>
      <c r="AY210" s="4238"/>
      <c r="AZ210" s="4238"/>
      <c r="BA210" s="4238"/>
      <c r="BB210" s="4238"/>
      <c r="BC210" s="4238"/>
      <c r="BD210" s="4238"/>
      <c r="BE210" s="4238"/>
      <c r="BF210" s="4238"/>
      <c r="BG210" s="4238"/>
      <c r="BH210" s="4238"/>
      <c r="BI210" s="4238"/>
      <c r="BJ210" s="4238"/>
      <c r="BK210" s="4238"/>
      <c r="BL210" s="4238"/>
      <c r="BM210" s="4238"/>
      <c r="BN210" s="4238"/>
      <c r="BO210" s="4238"/>
      <c r="BP210" s="4238"/>
      <c r="BQ210" s="4238"/>
      <c r="BR210" s="4238"/>
      <c r="BS210" s="4238"/>
      <c r="BT210" s="4238"/>
      <c r="BU210" s="4238"/>
      <c r="BV210" s="4238"/>
      <c r="BW210" s="4238"/>
      <c r="BX210" s="4238"/>
      <c r="BY210" s="4238"/>
      <c r="BZ210" s="4238"/>
      <c r="CA210" s="4238"/>
      <c r="CB210" s="4238"/>
      <c r="CC210" s="4238"/>
      <c r="CD210" s="4238"/>
      <c r="CE210" s="4238"/>
      <c r="CF210" s="4238"/>
      <c r="CG210" s="4238"/>
      <c r="CH210" s="4238"/>
      <c r="CI210" s="4238"/>
      <c r="CJ210" s="4238"/>
      <c r="CK210" s="4238"/>
      <c r="CL210" s="4238"/>
      <c r="CM210" s="4238"/>
      <c r="CN210" s="4238"/>
      <c r="CO210" s="4238"/>
      <c r="CP210" s="4238"/>
      <c r="CQ210" s="4238"/>
      <c r="CR210" s="4238"/>
      <c r="CS210" s="4238"/>
      <c r="CT210" s="4238"/>
      <c r="CU210" s="4238"/>
      <c r="CV210" s="4238"/>
      <c r="CW210" s="4238"/>
      <c r="CX210" s="4238"/>
      <c r="CY210" s="4238"/>
      <c r="CZ210" s="4238"/>
      <c r="DA210" s="4238"/>
      <c r="DB210" s="4238"/>
      <c r="DC210" s="4238"/>
      <c r="DD210" s="4238"/>
      <c r="DE210" s="4238"/>
      <c r="DF210" s="4238"/>
      <c r="DG210" s="4238"/>
      <c r="DH210" s="4238"/>
      <c r="DI210" s="4238"/>
      <c r="DJ210" s="4238"/>
      <c r="DK210" s="4238"/>
      <c r="DL210" s="4238"/>
      <c r="DM210" s="4238"/>
      <c r="DN210" s="4238"/>
      <c r="DO210" s="4238"/>
      <c r="DP210" s="4238"/>
      <c r="DQ210" s="4238"/>
      <c r="DR210" s="4238"/>
      <c r="DS210" s="4238"/>
      <c r="DT210" s="4238"/>
      <c r="DU210" s="4238"/>
      <c r="DV210" s="4238"/>
      <c r="DW210" s="4238"/>
      <c r="DX210" s="4238"/>
      <c r="DY210" s="4238"/>
      <c r="DZ210" s="4238"/>
      <c r="EA210" s="4238"/>
      <c r="EB210" s="4238"/>
      <c r="EC210" s="4238"/>
      <c r="ED210" s="4247"/>
      <c r="EE210" s="4378"/>
      <c r="EF210" s="4378" t="str">
        <f>IF(T210="","",T210)</f>
        <v>Добавить централизованную систему для дифференциации</v>
      </c>
      <c r="EG210" s="4378"/>
      <c r="EH210" s="4378"/>
      <c r="EI210" s="4247">
        <v>0</v>
      </c>
    </row>
    <row s="9893" customFormat="1" customHeight="1" ht="23.25">
      <c r="A211" s="4365"/>
      <c r="B211" s="4365" t="s">
        <v>361</v>
      </c>
      <c r="C211" s="4365"/>
      <c r="D211" s="4365"/>
      <c r="E211" s="4366"/>
      <c r="F211" s="4680" t="s">
        <v>157</v>
      </c>
      <c r="G211" s="4365"/>
      <c r="H211" s="4365"/>
      <c r="I211" s="4365"/>
      <c r="J211" s="4365"/>
      <c r="K211" s="4365"/>
      <c r="L211" s="4369"/>
      <c r="M211" s="4681"/>
      <c r="N211" s="4681"/>
      <c r="O211" s="4681"/>
      <c r="P211" s="4682"/>
      <c r="Q211" s="4683"/>
      <c r="R211" s="4684"/>
      <c r="S211" s="4374" t="str">
        <f>INDEX(PT_DIFFERENTIATION_NUM_TER,MATCH(B211,PT_DIFFERENTIATION_TER_ID,0))</f>
        <v>1.13</v>
      </c>
      <c r="T211" s="4685" t="s">
        <v>513</v>
      </c>
      <c r="U211" s="4376"/>
      <c r="V211" s="3960"/>
      <c r="W211" s="3961"/>
      <c r="X211" s="3961"/>
      <c r="Y211" s="3961"/>
      <c r="Z211" s="3961"/>
      <c r="AA211" s="3961"/>
      <c r="AB211" s="3961"/>
      <c r="AC211" s="3961"/>
      <c r="AD211" s="3961"/>
      <c r="AE211" s="3961"/>
      <c r="AF211" s="3962"/>
      <c r="AG211" s="3960" t="str">
        <f>INDEX(PT_DIFFERENTIATION_TER,MATCH(B211,PT_DIFFERENTIATION_TER_ID,0))</f>
        <v>Территория 15</v>
      </c>
      <c r="AH211" s="3961"/>
      <c r="AI211" s="3961"/>
      <c r="AJ211" s="3961"/>
      <c r="AK211" s="3961"/>
      <c r="AL211" s="3961"/>
      <c r="AM211" s="3961"/>
      <c r="AN211" s="3961"/>
      <c r="AO211" s="3961"/>
      <c r="AP211" s="3961"/>
      <c r="AQ211" s="3961"/>
      <c r="AR211" s="3960"/>
      <c r="AS211" s="3961"/>
      <c r="AT211" s="3961"/>
      <c r="AU211" s="3961"/>
      <c r="AV211" s="3961"/>
      <c r="AW211" s="3961"/>
      <c r="AX211" s="3961"/>
      <c r="AY211" s="3961"/>
      <c r="AZ211" s="3961"/>
      <c r="BA211" s="3961"/>
      <c r="BB211" s="3962"/>
      <c r="BC211" s="3960"/>
      <c r="BD211" s="3961"/>
      <c r="BE211" s="3961"/>
      <c r="BF211" s="3961"/>
      <c r="BG211" s="3961"/>
      <c r="BH211" s="3961"/>
      <c r="BI211" s="3961"/>
      <c r="BJ211" s="3961"/>
      <c r="BK211" s="3961"/>
      <c r="BL211" s="3961"/>
      <c r="BM211" s="3962"/>
      <c r="BN211" s="3960"/>
      <c r="BO211" s="3961"/>
      <c r="BP211" s="3961"/>
      <c r="BQ211" s="3961"/>
      <c r="BR211" s="3961"/>
      <c r="BS211" s="3961"/>
      <c r="BT211" s="3961"/>
      <c r="BU211" s="3961"/>
      <c r="BV211" s="3961"/>
      <c r="BW211" s="3961"/>
      <c r="BX211" s="3962"/>
      <c r="BY211" s="3960"/>
      <c r="BZ211" s="3961"/>
      <c r="CA211" s="3961"/>
      <c r="CB211" s="3961"/>
      <c r="CC211" s="3961"/>
      <c r="CD211" s="3961"/>
      <c r="CE211" s="3961"/>
      <c r="CF211" s="3961"/>
      <c r="CG211" s="3961"/>
      <c r="CH211" s="3961"/>
      <c r="CI211" s="3962"/>
      <c r="CJ211" s="3960"/>
      <c r="CK211" s="3961"/>
      <c r="CL211" s="3961"/>
      <c r="CM211" s="3961"/>
      <c r="CN211" s="3961"/>
      <c r="CO211" s="3961"/>
      <c r="CP211" s="3961"/>
      <c r="CQ211" s="3961"/>
      <c r="CR211" s="3961"/>
      <c r="CS211" s="3961"/>
      <c r="CT211" s="3962"/>
      <c r="CU211" s="3960"/>
      <c r="CV211" s="3961"/>
      <c r="CW211" s="3961"/>
      <c r="CX211" s="3961"/>
      <c r="CY211" s="3961"/>
      <c r="CZ211" s="3961"/>
      <c r="DA211" s="3961"/>
      <c r="DB211" s="3961"/>
      <c r="DC211" s="3961"/>
      <c r="DD211" s="3961"/>
      <c r="DE211" s="3962"/>
      <c r="DF211" s="3960"/>
      <c r="DG211" s="3961"/>
      <c r="DH211" s="3961"/>
      <c r="DI211" s="3961"/>
      <c r="DJ211" s="3961"/>
      <c r="DK211" s="3961"/>
      <c r="DL211" s="3961"/>
      <c r="DM211" s="3961"/>
      <c r="DN211" s="3961"/>
      <c r="DO211" s="3961"/>
      <c r="DP211" s="3962"/>
      <c r="DQ211" s="3960"/>
      <c r="DR211" s="3961"/>
      <c r="DS211" s="3961"/>
      <c r="DT211" s="3961"/>
      <c r="DU211" s="3961"/>
      <c r="DV211" s="3961"/>
      <c r="DW211" s="3961"/>
      <c r="DX211" s="3961"/>
      <c r="DY211" s="3961"/>
      <c r="DZ211" s="3961"/>
      <c r="EA211" s="3962"/>
      <c r="EB211" s="3962"/>
      <c r="EC211" s="4502" t="s">
        <v>514</v>
      </c>
      <c r="ED211" s="4247"/>
      <c r="EE211" s="4378"/>
      <c r="EF211" s="4378" t="str">
        <f>IF(T211="","",T211)</f>
        <v>Территория действия тарифа</v>
      </c>
      <c r="EG211" s="4378"/>
      <c r="EH211" s="4378"/>
      <c r="EI211" s="3959">
        <v>0</v>
      </c>
    </row>
    <row s="9894" customFormat="1" customHeight="1" ht="23.25">
      <c r="A212" s="4365"/>
      <c r="B212" s="4365"/>
      <c r="C212" s="4365" t="s">
        <v>362</v>
      </c>
      <c r="D212" s="4365"/>
      <c r="E212" s="4366"/>
      <c r="F212" s="4366" t="s">
        <v>153</v>
      </c>
      <c r="G212" s="4680">
        <v>1</v>
      </c>
      <c r="H212" s="4365"/>
      <c r="I212" s="4365"/>
      <c r="J212" s="4365"/>
      <c r="K212" s="4365"/>
      <c r="L212" s="4369"/>
      <c r="M212" s="4681"/>
      <c r="N212" s="4681"/>
      <c r="O212" s="4681"/>
      <c r="P212" s="4687"/>
      <c r="Q212" s="4683"/>
      <c r="R212" s="4684"/>
      <c r="S212" s="4374" t="str">
        <f>INDEX(PT_DIFFERENTIATION_NUM_CS,MATCH(C212,PT_DIFFERENTIATION_CS_ID,0))</f>
        <v>1.13.1</v>
      </c>
      <c r="T212" s="4688" t="s">
        <v>643</v>
      </c>
      <c r="U212" s="4376"/>
      <c r="V212" s="3960"/>
      <c r="W212" s="3961"/>
      <c r="X212" s="3961"/>
      <c r="Y212" s="3961"/>
      <c r="Z212" s="3961"/>
      <c r="AA212" s="3961"/>
      <c r="AB212" s="3961"/>
      <c r="AC212" s="3961"/>
      <c r="AD212" s="3961"/>
      <c r="AE212" s="3961"/>
      <c r="AF212" s="3962"/>
      <c r="AG212" s="3960" t="str">
        <f>INDEX(PT_DIFFERENTIATION_CS,MATCH(C212,PT_DIFFERENTIATION_CS_ID,0))</f>
        <v>пгт Сибирцево</v>
      </c>
      <c r="AH212" s="3961"/>
      <c r="AI212" s="3961"/>
      <c r="AJ212" s="3961"/>
      <c r="AK212" s="3961"/>
      <c r="AL212" s="3961"/>
      <c r="AM212" s="3961"/>
      <c r="AN212" s="3961"/>
      <c r="AO212" s="3961"/>
      <c r="AP212" s="3961"/>
      <c r="AQ212" s="3961"/>
      <c r="AR212" s="3960"/>
      <c r="AS212" s="3961"/>
      <c r="AT212" s="3961"/>
      <c r="AU212" s="3961"/>
      <c r="AV212" s="3961"/>
      <c r="AW212" s="3961"/>
      <c r="AX212" s="3961"/>
      <c r="AY212" s="3961"/>
      <c r="AZ212" s="3961"/>
      <c r="BA212" s="3961"/>
      <c r="BB212" s="3962"/>
      <c r="BC212" s="3960"/>
      <c r="BD212" s="3961"/>
      <c r="BE212" s="3961"/>
      <c r="BF212" s="3961"/>
      <c r="BG212" s="3961"/>
      <c r="BH212" s="3961"/>
      <c r="BI212" s="3961"/>
      <c r="BJ212" s="3961"/>
      <c r="BK212" s="3961"/>
      <c r="BL212" s="3961"/>
      <c r="BM212" s="3962"/>
      <c r="BN212" s="3960"/>
      <c r="BO212" s="3961"/>
      <c r="BP212" s="3961"/>
      <c r="BQ212" s="3961"/>
      <c r="BR212" s="3961"/>
      <c r="BS212" s="3961"/>
      <c r="BT212" s="3961"/>
      <c r="BU212" s="3961"/>
      <c r="BV212" s="3961"/>
      <c r="BW212" s="3961"/>
      <c r="BX212" s="3962"/>
      <c r="BY212" s="3960"/>
      <c r="BZ212" s="3961"/>
      <c r="CA212" s="3961"/>
      <c r="CB212" s="3961"/>
      <c r="CC212" s="3961"/>
      <c r="CD212" s="3961"/>
      <c r="CE212" s="3961"/>
      <c r="CF212" s="3961"/>
      <c r="CG212" s="3961"/>
      <c r="CH212" s="3961"/>
      <c r="CI212" s="3962"/>
      <c r="CJ212" s="3960"/>
      <c r="CK212" s="3961"/>
      <c r="CL212" s="3961"/>
      <c r="CM212" s="3961"/>
      <c r="CN212" s="3961"/>
      <c r="CO212" s="3961"/>
      <c r="CP212" s="3961"/>
      <c r="CQ212" s="3961"/>
      <c r="CR212" s="3961"/>
      <c r="CS212" s="3961"/>
      <c r="CT212" s="3962"/>
      <c r="CU212" s="3960"/>
      <c r="CV212" s="3961"/>
      <c r="CW212" s="3961"/>
      <c r="CX212" s="3961"/>
      <c r="CY212" s="3961"/>
      <c r="CZ212" s="3961"/>
      <c r="DA212" s="3961"/>
      <c r="DB212" s="3961"/>
      <c r="DC212" s="3961"/>
      <c r="DD212" s="3961"/>
      <c r="DE212" s="3962"/>
      <c r="DF212" s="3960"/>
      <c r="DG212" s="3961"/>
      <c r="DH212" s="3961"/>
      <c r="DI212" s="3961"/>
      <c r="DJ212" s="3961"/>
      <c r="DK212" s="3961"/>
      <c r="DL212" s="3961"/>
      <c r="DM212" s="3961"/>
      <c r="DN212" s="3961"/>
      <c r="DO212" s="3961"/>
      <c r="DP212" s="3962"/>
      <c r="DQ212" s="3960"/>
      <c r="DR212" s="3961"/>
      <c r="DS212" s="3961"/>
      <c r="DT212" s="3961"/>
      <c r="DU212" s="3961"/>
      <c r="DV212" s="3961"/>
      <c r="DW212" s="3961"/>
      <c r="DX212" s="3961"/>
      <c r="DY212" s="3961"/>
      <c r="DZ212" s="3961"/>
      <c r="EA212" s="3962"/>
      <c r="EB212" s="3962"/>
      <c r="EC212" s="4502" t="s">
        <v>644</v>
      </c>
      <c r="ED212" s="4247"/>
      <c r="EE212" s="4378"/>
      <c r="EF212" s="4378" t="str">
        <f>IF(T212="","",T212)</f>
        <v>Наименование централизованной системы горячего водоснабжения</v>
      </c>
      <c r="EG212" s="4378"/>
      <c r="EH212" s="4378"/>
      <c r="EI212" s="3959">
        <v>0</v>
      </c>
    </row>
    <row s="9895" customFormat="1" customHeight="1" ht="23.25">
      <c r="A213" s="4365"/>
      <c r="B213" s="4365"/>
      <c r="C213" s="4365"/>
      <c r="D213" s="4365"/>
      <c r="E213" s="4366"/>
      <c r="F213" s="4366" t="s">
        <v>153</v>
      </c>
      <c r="G213" s="4366"/>
      <c r="H213" s="4366"/>
      <c r="I213" s="4368" t="str">
        <f>S212&amp;".1"</f>
        <v>1.13.1.1</v>
      </c>
      <c r="J213" s="4365"/>
      <c r="K213" s="4365"/>
      <c r="L213" s="4369"/>
      <c r="M213" s="4370"/>
      <c r="N213" s="4370"/>
      <c r="O213" s="4370"/>
      <c r="P213" s="4371">
        <v>1</v>
      </c>
      <c r="Q213" s="4371"/>
      <c r="R213" s="4387"/>
      <c r="S213" s="4374" t="str">
        <f>$I213</f>
        <v>1.13.1.1</v>
      </c>
      <c r="T213" s="4690" t="s">
        <v>596</v>
      </c>
      <c r="U213" s="4376"/>
      <c r="V213" s="3963"/>
      <c r="W213" s="3964"/>
      <c r="X213" s="3964"/>
      <c r="Y213" s="3964"/>
      <c r="Z213" s="3964"/>
      <c r="AA213" s="3964"/>
      <c r="AB213" s="3964"/>
      <c r="AC213" s="3964"/>
      <c r="AD213" s="3964"/>
      <c r="AE213" s="3964"/>
      <c r="AF213" s="3965"/>
      <c r="AG213" s="4691"/>
      <c r="AH213" s="4692"/>
      <c r="AI213" s="4692"/>
      <c r="AJ213" s="4692"/>
      <c r="AK213" s="4692"/>
      <c r="AL213" s="4692"/>
      <c r="AM213" s="4692"/>
      <c r="AN213" s="4692"/>
      <c r="AO213" s="4692"/>
      <c r="AP213" s="4692"/>
      <c r="AQ213" s="4692"/>
      <c r="AR213" s="3963"/>
      <c r="AS213" s="3964"/>
      <c r="AT213" s="3964"/>
      <c r="AU213" s="3964"/>
      <c r="AV213" s="3964"/>
      <c r="AW213" s="3964"/>
      <c r="AX213" s="3964"/>
      <c r="AY213" s="3964"/>
      <c r="AZ213" s="3964"/>
      <c r="BA213" s="3964"/>
      <c r="BB213" s="3965"/>
      <c r="BC213" s="3963"/>
      <c r="BD213" s="3964"/>
      <c r="BE213" s="3964"/>
      <c r="BF213" s="3964"/>
      <c r="BG213" s="3964"/>
      <c r="BH213" s="3964"/>
      <c r="BI213" s="3964"/>
      <c r="BJ213" s="3964"/>
      <c r="BK213" s="3964"/>
      <c r="BL213" s="3964"/>
      <c r="BM213" s="3965"/>
      <c r="BN213" s="3963"/>
      <c r="BO213" s="3964"/>
      <c r="BP213" s="3964"/>
      <c r="BQ213" s="3964"/>
      <c r="BR213" s="3964"/>
      <c r="BS213" s="3964"/>
      <c r="BT213" s="3964"/>
      <c r="BU213" s="3964"/>
      <c r="BV213" s="3964"/>
      <c r="BW213" s="3964"/>
      <c r="BX213" s="3965"/>
      <c r="BY213" s="3963"/>
      <c r="BZ213" s="3964"/>
      <c r="CA213" s="3964"/>
      <c r="CB213" s="3964"/>
      <c r="CC213" s="3964"/>
      <c r="CD213" s="3964"/>
      <c r="CE213" s="3964"/>
      <c r="CF213" s="3964"/>
      <c r="CG213" s="3964"/>
      <c r="CH213" s="3964"/>
      <c r="CI213" s="3965"/>
      <c r="CJ213" s="3963"/>
      <c r="CK213" s="3964"/>
      <c r="CL213" s="3964"/>
      <c r="CM213" s="3964"/>
      <c r="CN213" s="3964"/>
      <c r="CO213" s="3964"/>
      <c r="CP213" s="3964"/>
      <c r="CQ213" s="3964"/>
      <c r="CR213" s="3964"/>
      <c r="CS213" s="3964"/>
      <c r="CT213" s="3965"/>
      <c r="CU213" s="3963"/>
      <c r="CV213" s="3964"/>
      <c r="CW213" s="3964"/>
      <c r="CX213" s="3964"/>
      <c r="CY213" s="3964"/>
      <c r="CZ213" s="3964"/>
      <c r="DA213" s="3964"/>
      <c r="DB213" s="3964"/>
      <c r="DC213" s="3964"/>
      <c r="DD213" s="3964"/>
      <c r="DE213" s="3965"/>
      <c r="DF213" s="3963"/>
      <c r="DG213" s="3964"/>
      <c r="DH213" s="3964"/>
      <c r="DI213" s="3964"/>
      <c r="DJ213" s="3964"/>
      <c r="DK213" s="3964"/>
      <c r="DL213" s="3964"/>
      <c r="DM213" s="3964"/>
      <c r="DN213" s="3964"/>
      <c r="DO213" s="3964"/>
      <c r="DP213" s="3965"/>
      <c r="DQ213" s="3963"/>
      <c r="DR213" s="3964"/>
      <c r="DS213" s="3964"/>
      <c r="DT213" s="3964"/>
      <c r="DU213" s="3964"/>
      <c r="DV213" s="3964"/>
      <c r="DW213" s="3964"/>
      <c r="DX213" s="3964"/>
      <c r="DY213" s="3964"/>
      <c r="DZ213" s="3964"/>
      <c r="EA213" s="3965"/>
      <c r="EB213" s="4693"/>
      <c r="EC213" s="4502" t="s">
        <v>597</v>
      </c>
      <c r="ED213" s="4247"/>
      <c r="EE213" s="4378"/>
      <c r="EF213" s="4378" t="str">
        <f>IF(T213="","",T213)</f>
        <v>Наименование признака дифференциации</v>
      </c>
      <c r="EG213" s="4378"/>
      <c r="EH213" s="4378"/>
      <c r="EI213" s="3959">
        <v>0</v>
      </c>
    </row>
    <row s="9896" customFormat="1" customHeight="1" ht="23.25">
      <c r="A214" s="4365"/>
      <c r="B214" s="4365"/>
      <c r="C214" s="4365"/>
      <c r="D214" s="4365"/>
      <c r="E214" s="4366"/>
      <c r="F214" s="4366" t="s">
        <v>153</v>
      </c>
      <c r="G214" s="4366"/>
      <c r="H214" s="4366"/>
      <c r="I214" s="4367"/>
      <c r="J214" s="4368" t="str">
        <f>I213&amp;".1"</f>
        <v>1.13.1.1.1</v>
      </c>
      <c r="K214" s="4365"/>
      <c r="L214" s="4369" t="s">
        <v>522</v>
      </c>
      <c r="M214" s="4370"/>
      <c r="N214" s="4370"/>
      <c r="O214" s="4370"/>
      <c r="P214" s="4371"/>
      <c r="Q214" s="4371">
        <v>1</v>
      </c>
      <c r="R214" s="4373"/>
      <c r="S214" s="4374" t="str">
        <f>$J214</f>
        <v>1.13.1.1.1</v>
      </c>
      <c r="T214" s="4375" t="s">
        <v>523</v>
      </c>
      <c r="U214" s="4376"/>
      <c r="V214" s="3966"/>
      <c r="W214" s="3967"/>
      <c r="X214" s="3967"/>
      <c r="Y214" s="3967"/>
      <c r="Z214" s="3967"/>
      <c r="AA214" s="3967"/>
      <c r="AB214" s="3967"/>
      <c r="AC214" s="3967"/>
      <c r="AD214" s="3967"/>
      <c r="AE214" s="3967"/>
      <c r="AF214" s="3968"/>
      <c r="AG214" s="3966" t="s">
        <v>656</v>
      </c>
      <c r="AH214" s="3967"/>
      <c r="AI214" s="3967"/>
      <c r="AJ214" s="3967"/>
      <c r="AK214" s="3967"/>
      <c r="AL214" s="3967"/>
      <c r="AM214" s="3967"/>
      <c r="AN214" s="3967"/>
      <c r="AO214" s="3967"/>
      <c r="AP214" s="3967"/>
      <c r="AQ214" s="3967"/>
      <c r="AR214" s="3966"/>
      <c r="AS214" s="3967"/>
      <c r="AT214" s="3967"/>
      <c r="AU214" s="3967"/>
      <c r="AV214" s="3967"/>
      <c r="AW214" s="3967"/>
      <c r="AX214" s="3967"/>
      <c r="AY214" s="3967"/>
      <c r="AZ214" s="3967"/>
      <c r="BA214" s="3967"/>
      <c r="BB214" s="3968"/>
      <c r="BC214" s="3966"/>
      <c r="BD214" s="3967"/>
      <c r="BE214" s="3967"/>
      <c r="BF214" s="3967"/>
      <c r="BG214" s="3967"/>
      <c r="BH214" s="3967"/>
      <c r="BI214" s="3967"/>
      <c r="BJ214" s="3967"/>
      <c r="BK214" s="3967"/>
      <c r="BL214" s="3967"/>
      <c r="BM214" s="3968"/>
      <c r="BN214" s="3966"/>
      <c r="BO214" s="3967"/>
      <c r="BP214" s="3967"/>
      <c r="BQ214" s="3967"/>
      <c r="BR214" s="3967"/>
      <c r="BS214" s="3967"/>
      <c r="BT214" s="3967"/>
      <c r="BU214" s="3967"/>
      <c r="BV214" s="3967"/>
      <c r="BW214" s="3967"/>
      <c r="BX214" s="3968"/>
      <c r="BY214" s="3966"/>
      <c r="BZ214" s="3967"/>
      <c r="CA214" s="3967"/>
      <c r="CB214" s="3967"/>
      <c r="CC214" s="3967"/>
      <c r="CD214" s="3967"/>
      <c r="CE214" s="3967"/>
      <c r="CF214" s="3967"/>
      <c r="CG214" s="3967"/>
      <c r="CH214" s="3967"/>
      <c r="CI214" s="3968"/>
      <c r="CJ214" s="3966"/>
      <c r="CK214" s="3967"/>
      <c r="CL214" s="3967"/>
      <c r="CM214" s="3967"/>
      <c r="CN214" s="3967"/>
      <c r="CO214" s="3967"/>
      <c r="CP214" s="3967"/>
      <c r="CQ214" s="3967"/>
      <c r="CR214" s="3967"/>
      <c r="CS214" s="3967"/>
      <c r="CT214" s="3968"/>
      <c r="CU214" s="3966"/>
      <c r="CV214" s="3967"/>
      <c r="CW214" s="3967"/>
      <c r="CX214" s="3967"/>
      <c r="CY214" s="3967"/>
      <c r="CZ214" s="3967"/>
      <c r="DA214" s="3967"/>
      <c r="DB214" s="3967"/>
      <c r="DC214" s="3967"/>
      <c r="DD214" s="3967"/>
      <c r="DE214" s="3968"/>
      <c r="DF214" s="3966"/>
      <c r="DG214" s="3967"/>
      <c r="DH214" s="3967"/>
      <c r="DI214" s="3967"/>
      <c r="DJ214" s="3967"/>
      <c r="DK214" s="3967"/>
      <c r="DL214" s="3967"/>
      <c r="DM214" s="3967"/>
      <c r="DN214" s="3967"/>
      <c r="DO214" s="3967"/>
      <c r="DP214" s="3968"/>
      <c r="DQ214" s="3966"/>
      <c r="DR214" s="3967"/>
      <c r="DS214" s="3967"/>
      <c r="DT214" s="3967"/>
      <c r="DU214" s="3967"/>
      <c r="DV214" s="3967"/>
      <c r="DW214" s="3967"/>
      <c r="DX214" s="3967"/>
      <c r="DY214" s="3967"/>
      <c r="DZ214" s="3967"/>
      <c r="EA214" s="3968"/>
      <c r="EB214" s="3968"/>
      <c r="EC214" s="4377" t="s">
        <v>598</v>
      </c>
      <c r="ED214" s="4247"/>
      <c r="EE214" s="4378"/>
      <c r="EF214" s="4378" t="str">
        <f>IF(T214="","",T214)</f>
        <v>Группа потребителей</v>
      </c>
      <c r="EG214" s="4378"/>
      <c r="EH214" s="4378"/>
      <c r="EI214" s="3959">
        <v>0</v>
      </c>
    </row>
    <row s="9897" customFormat="1" customHeight="1" ht="23.25">
      <c r="A215" s="4365"/>
      <c r="B215" s="4365"/>
      <c r="C215" s="4365"/>
      <c r="D215" s="4365"/>
      <c r="E215" s="4366"/>
      <c r="F215" s="4366" t="s">
        <v>153</v>
      </c>
      <c r="G215" s="4366"/>
      <c r="H215" s="4366"/>
      <c r="I215" s="4367"/>
      <c r="J215" s="4367"/>
      <c r="K215" s="4368" t="str">
        <f>J214&amp;".1"</f>
        <v>1.13.1.1.1.1</v>
      </c>
      <c r="L215" s="4369"/>
      <c r="M215" s="4370"/>
      <c r="N215" s="4370"/>
      <c r="O215" s="4370"/>
      <c r="P215" s="4371"/>
      <c r="Q215" s="4371"/>
      <c r="R215" s="4373">
        <v>1</v>
      </c>
      <c r="S215" s="4374" t="str">
        <f>$K215</f>
        <v>1.13.1.1.1.1</v>
      </c>
      <c r="T215" s="4380" t="s">
        <v>657</v>
      </c>
      <c r="U215" s="4376"/>
      <c r="V215" s="3969"/>
      <c r="W215" s="3969"/>
      <c r="X215" s="3969"/>
      <c r="Y215" s="3969"/>
      <c r="Z215" s="3969"/>
      <c r="AA215" s="3969"/>
      <c r="AB215" s="3969"/>
      <c r="AC215" s="3970"/>
      <c r="AD215" s="3971" t="s">
        <v>63</v>
      </c>
      <c r="AE215" s="3970"/>
      <c r="AF215" s="3971" t="s">
        <v>63</v>
      </c>
      <c r="AG215" s="3969">
        <v>250.09</v>
      </c>
      <c r="AH215" s="3969"/>
      <c r="AI215" s="3969"/>
      <c r="AJ215" s="3969"/>
      <c r="AK215" s="3969"/>
      <c r="AL215" s="3969"/>
      <c r="AM215" s="3969"/>
      <c r="AN215" s="3970">
        <v>45292</v>
      </c>
      <c r="AO215" s="3971" t="s">
        <v>63</v>
      </c>
      <c r="AP215" s="4274">
        <v>45473</v>
      </c>
      <c r="AQ215" s="3971" t="s">
        <v>63</v>
      </c>
      <c r="AR215" s="3969">
        <v>332.89</v>
      </c>
      <c r="AS215" s="3969"/>
      <c r="AT215" s="3969"/>
      <c r="AU215" s="3969"/>
      <c r="AV215" s="3969"/>
      <c r="AW215" s="3969"/>
      <c r="AX215" s="3969"/>
      <c r="AY215" s="3970">
        <v>45474</v>
      </c>
      <c r="AZ215" s="3971" t="s">
        <v>63</v>
      </c>
      <c r="BA215" s="3970">
        <v>45838</v>
      </c>
      <c r="BB215" s="3971" t="s">
        <v>63</v>
      </c>
      <c r="BC215" s="3969">
        <v>395.68</v>
      </c>
      <c r="BD215" s="3969"/>
      <c r="BE215" s="3969"/>
      <c r="BF215" s="3969"/>
      <c r="BG215" s="3969"/>
      <c r="BH215" s="3969"/>
      <c r="BI215" s="3969"/>
      <c r="BJ215" s="3970">
        <v>45839</v>
      </c>
      <c r="BK215" s="3971" t="s">
        <v>63</v>
      </c>
      <c r="BL215" s="3970">
        <v>46022</v>
      </c>
      <c r="BM215" s="3971" t="s">
        <v>63</v>
      </c>
      <c r="BN215" s="3969">
        <v>376.55</v>
      </c>
      <c r="BO215" s="3969"/>
      <c r="BP215" s="3969"/>
      <c r="BQ215" s="3969"/>
      <c r="BR215" s="3969"/>
      <c r="BS215" s="3969"/>
      <c r="BT215" s="3969"/>
      <c r="BU215" s="3970">
        <v>46023</v>
      </c>
      <c r="BV215" s="3971" t="s">
        <v>63</v>
      </c>
      <c r="BW215" s="3970">
        <v>46203</v>
      </c>
      <c r="BX215" s="3971" t="s">
        <v>63</v>
      </c>
      <c r="BY215" s="3969">
        <v>409.37</v>
      </c>
      <c r="BZ215" s="3969"/>
      <c r="CA215" s="3969"/>
      <c r="CB215" s="3969"/>
      <c r="CC215" s="3969"/>
      <c r="CD215" s="3969"/>
      <c r="CE215" s="3969"/>
      <c r="CF215" s="3970">
        <v>46204</v>
      </c>
      <c r="CG215" s="3971" t="s">
        <v>63</v>
      </c>
      <c r="CH215" s="3970">
        <v>46387</v>
      </c>
      <c r="CI215" s="3971" t="s">
        <v>63</v>
      </c>
      <c r="CJ215" s="3969">
        <v>369.81</v>
      </c>
      <c r="CK215" s="3969"/>
      <c r="CL215" s="3969"/>
      <c r="CM215" s="3969"/>
      <c r="CN215" s="3969"/>
      <c r="CO215" s="3969"/>
      <c r="CP215" s="3969"/>
      <c r="CQ215" s="3970">
        <v>46388</v>
      </c>
      <c r="CR215" s="3971" t="s">
        <v>63</v>
      </c>
      <c r="CS215" s="3970">
        <v>46568</v>
      </c>
      <c r="CT215" s="3971" t="s">
        <v>63</v>
      </c>
      <c r="CU215" s="3969">
        <v>418.36</v>
      </c>
      <c r="CV215" s="3969"/>
      <c r="CW215" s="3969"/>
      <c r="CX215" s="3969"/>
      <c r="CY215" s="3969"/>
      <c r="CZ215" s="3969"/>
      <c r="DA215" s="3969"/>
      <c r="DB215" s="3970">
        <v>46569</v>
      </c>
      <c r="DC215" s="3971" t="s">
        <v>63</v>
      </c>
      <c r="DD215" s="3970">
        <v>46752</v>
      </c>
      <c r="DE215" s="3971" t="s">
        <v>63</v>
      </c>
      <c r="DF215" s="3969">
        <v>390.08</v>
      </c>
      <c r="DG215" s="3969"/>
      <c r="DH215" s="3969"/>
      <c r="DI215" s="3969"/>
      <c r="DJ215" s="3969"/>
      <c r="DK215" s="3969"/>
      <c r="DL215" s="3969"/>
      <c r="DM215" s="3970">
        <v>46753</v>
      </c>
      <c r="DN215" s="3971" t="s">
        <v>63</v>
      </c>
      <c r="DO215" s="3970">
        <v>46934</v>
      </c>
      <c r="DP215" s="3971" t="s">
        <v>63</v>
      </c>
      <c r="DQ215" s="3969">
        <v>424.48</v>
      </c>
      <c r="DR215" s="3969"/>
      <c r="DS215" s="3969"/>
      <c r="DT215" s="3969"/>
      <c r="DU215" s="3969"/>
      <c r="DV215" s="3969"/>
      <c r="DW215" s="3969"/>
      <c r="DX215" s="3970">
        <v>46935</v>
      </c>
      <c r="DY215" s="3971" t="s">
        <v>63</v>
      </c>
      <c r="DZ215" s="3970">
        <v>47118</v>
      </c>
      <c r="EA215" s="3971" t="s">
        <v>63</v>
      </c>
      <c r="EB215" s="4381"/>
      <c r="EC215"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215" s="4247">
        <f>STRCHECKDATE(V216:EB216)</f>
      </c>
      <c r="EE215" s="4378"/>
      <c r="EF215" s="4378" t="str">
        <f>IF(T215="","",T215)</f>
        <v>Без учета НДС</v>
      </c>
      <c r="EG215" s="4378"/>
      <c r="EH215" s="4378"/>
      <c r="EI215" s="3959">
        <v>0</v>
      </c>
    </row>
    <row s="9898" customFormat="1" customHeight="1" ht="14.25">
      <c r="A216" s="4365"/>
      <c r="B216" s="4365"/>
      <c r="C216" s="4365"/>
      <c r="D216" s="4365"/>
      <c r="E216" s="4366"/>
      <c r="F216" s="4366" t="s">
        <v>153</v>
      </c>
      <c r="G216" s="4366"/>
      <c r="H216" s="4366"/>
      <c r="I216" s="4367"/>
      <c r="J216" s="4367"/>
      <c r="K216" s="4368"/>
      <c r="L216" s="4369"/>
      <c r="M216" s="4370"/>
      <c r="N216" s="4370"/>
      <c r="O216" s="4370"/>
      <c r="P216" s="4371"/>
      <c r="Q216" s="4371"/>
      <c r="R216" s="4373"/>
      <c r="S216" s="4384"/>
      <c r="T216" s="4376"/>
      <c r="U216" s="4376"/>
      <c r="V216" s="3972"/>
      <c r="W216" s="3972"/>
      <c r="X216" s="3972"/>
      <c r="Y216" s="3972"/>
      <c r="Z216" s="3972"/>
      <c r="AA216" s="3972"/>
      <c r="AB216" s="3972"/>
      <c r="AC216" s="3973"/>
      <c r="AD216" s="3971"/>
      <c r="AE216" s="3973"/>
      <c r="AF216" s="3971"/>
      <c r="AG216" s="3972"/>
      <c r="AH216" s="3972"/>
      <c r="AI216" s="3972"/>
      <c r="AJ216" s="3972"/>
      <c r="AK216" s="3972"/>
      <c r="AL216" s="3972"/>
      <c r="AM216" s="3972"/>
      <c r="AN216" s="3973"/>
      <c r="AO216" s="3971"/>
      <c r="AP216" s="4275"/>
      <c r="AQ216" s="3971"/>
      <c r="AR216" s="3972"/>
      <c r="AS216" s="3972"/>
      <c r="AT216" s="3972"/>
      <c r="AU216" s="3972"/>
      <c r="AV216" s="3972"/>
      <c r="AW216" s="3972"/>
      <c r="AX216" s="3972"/>
      <c r="AY216" s="3973"/>
      <c r="AZ216" s="3971"/>
      <c r="BA216" s="3973"/>
      <c r="BB216" s="3971"/>
      <c r="BC216" s="3972"/>
      <c r="BD216" s="3972"/>
      <c r="BE216" s="3972"/>
      <c r="BF216" s="3972"/>
      <c r="BG216" s="3972"/>
      <c r="BH216" s="3972"/>
      <c r="BI216" s="3972"/>
      <c r="BJ216" s="3973"/>
      <c r="BK216" s="3971"/>
      <c r="BL216" s="3973"/>
      <c r="BM216" s="3971"/>
      <c r="BN216" s="3972"/>
      <c r="BO216" s="3972"/>
      <c r="BP216" s="3972"/>
      <c r="BQ216" s="3972"/>
      <c r="BR216" s="3972"/>
      <c r="BS216" s="3972"/>
      <c r="BT216" s="3972"/>
      <c r="BU216" s="3973"/>
      <c r="BV216" s="3971"/>
      <c r="BW216" s="3973"/>
      <c r="BX216" s="3971"/>
      <c r="BY216" s="3972"/>
      <c r="BZ216" s="3972"/>
      <c r="CA216" s="3972"/>
      <c r="CB216" s="3972"/>
      <c r="CC216" s="3972"/>
      <c r="CD216" s="3972"/>
      <c r="CE216" s="3972"/>
      <c r="CF216" s="3973"/>
      <c r="CG216" s="3971"/>
      <c r="CH216" s="3973"/>
      <c r="CI216" s="3971"/>
      <c r="CJ216" s="3972"/>
      <c r="CK216" s="3972"/>
      <c r="CL216" s="3972"/>
      <c r="CM216" s="3972"/>
      <c r="CN216" s="3972"/>
      <c r="CO216" s="3972"/>
      <c r="CP216" s="3972"/>
      <c r="CQ216" s="3973"/>
      <c r="CR216" s="3971"/>
      <c r="CS216" s="3973"/>
      <c r="CT216" s="3971"/>
      <c r="CU216" s="3972"/>
      <c r="CV216" s="3972"/>
      <c r="CW216" s="3972"/>
      <c r="CX216" s="3972"/>
      <c r="CY216" s="3972"/>
      <c r="CZ216" s="3972"/>
      <c r="DA216" s="3972"/>
      <c r="DB216" s="3973"/>
      <c r="DC216" s="3971"/>
      <c r="DD216" s="3973"/>
      <c r="DE216" s="3971"/>
      <c r="DF216" s="3972"/>
      <c r="DG216" s="3972"/>
      <c r="DH216" s="3972"/>
      <c r="DI216" s="3972"/>
      <c r="DJ216" s="3972"/>
      <c r="DK216" s="3972"/>
      <c r="DL216" s="3972"/>
      <c r="DM216" s="3973"/>
      <c r="DN216" s="3971"/>
      <c r="DO216" s="3973"/>
      <c r="DP216" s="3971"/>
      <c r="DQ216" s="3972"/>
      <c r="DR216" s="3972"/>
      <c r="DS216" s="3972"/>
      <c r="DT216" s="3972"/>
      <c r="DU216" s="3972"/>
      <c r="DV216" s="3972"/>
      <c r="DW216" s="3972"/>
      <c r="DX216" s="3973"/>
      <c r="DY216" s="3971"/>
      <c r="DZ216" s="3973"/>
      <c r="EA216" s="3971"/>
      <c r="EB216" s="4385"/>
      <c r="EC216" s="4382"/>
      <c r="ED216" s="4247"/>
      <c r="EE216" s="4378"/>
      <c r="EF216" s="4378" t="str">
        <f>IF(T216="","",T216)</f>
        <v/>
      </c>
      <c r="EG216" s="4378"/>
      <c r="EH216" s="4378"/>
      <c r="EI216" s="3959">
        <v>0</v>
      </c>
    </row>
    <row s="9899" customFormat="1" customHeight="1" ht="21">
      <c r="A217" s="4365"/>
      <c r="B217" s="4365"/>
      <c r="C217" s="4365"/>
      <c r="D217" s="4365"/>
      <c r="E217" s="4366"/>
      <c r="F217" s="4366" t="s">
        <v>153</v>
      </c>
      <c r="G217" s="4366"/>
      <c r="H217" s="4366"/>
      <c r="I217" s="4367"/>
      <c r="J217" s="4368"/>
      <c r="K217" s="4365"/>
      <c r="L217" s="4369"/>
      <c r="M217" s="4370"/>
      <c r="N217" s="4370"/>
      <c r="O217" s="4370"/>
      <c r="P217" s="4371"/>
      <c r="Q217" s="4371"/>
      <c r="R217" s="4387"/>
      <c r="S217" s="9900"/>
      <c r="T217" s="9901" t="s">
        <v>599</v>
      </c>
      <c r="U217" s="9902"/>
      <c r="V217" s="9903"/>
      <c r="W217" s="9904"/>
      <c r="X217" s="9905"/>
      <c r="Y217" s="9906"/>
      <c r="Z217" s="9907"/>
      <c r="AA217" s="9908"/>
      <c r="AB217" s="9909"/>
      <c r="AC217" s="9910"/>
      <c r="AD217" s="9911"/>
      <c r="AE217" s="9912"/>
      <c r="AF217" s="9913"/>
      <c r="AG217" s="9914"/>
      <c r="AH217" s="9915"/>
      <c r="AI217" s="9916"/>
      <c r="AJ217" s="9917"/>
      <c r="AK217" s="9918"/>
      <c r="AL217" s="9919"/>
      <c r="AM217" s="9920"/>
      <c r="AN217" s="9921"/>
      <c r="AO217" s="9922"/>
      <c r="AP217" s="9923"/>
      <c r="AQ217" s="9924"/>
      <c r="AR217" s="9925"/>
      <c r="AS217" s="9926"/>
      <c r="AT217" s="9927"/>
      <c r="AU217" s="9928"/>
      <c r="AV217" s="9929"/>
      <c r="AW217" s="9930"/>
      <c r="AX217" s="9931"/>
      <c r="AY217" s="9932"/>
      <c r="AZ217" s="9933"/>
      <c r="BA217" s="9934"/>
      <c r="BB217" s="9935"/>
      <c r="BC217" s="9936"/>
      <c r="BD217" s="9937"/>
      <c r="BE217" s="9938"/>
      <c r="BF217" s="9939"/>
      <c r="BG217" s="9940"/>
      <c r="BH217" s="9941"/>
      <c r="BI217" s="9942"/>
      <c r="BJ217" s="9943"/>
      <c r="BK217" s="9944"/>
      <c r="BL217" s="9945"/>
      <c r="BM217" s="9946"/>
      <c r="BN217" s="9947"/>
      <c r="BO217" s="9948"/>
      <c r="BP217" s="9949"/>
      <c r="BQ217" s="9950"/>
      <c r="BR217" s="9951"/>
      <c r="BS217" s="9952"/>
      <c r="BT217" s="9953"/>
      <c r="BU217" s="9954"/>
      <c r="BV217" s="9955"/>
      <c r="BW217" s="9956"/>
      <c r="BX217" s="9957"/>
      <c r="BY217" s="9958"/>
      <c r="BZ217" s="9959"/>
      <c r="CA217" s="9960"/>
      <c r="CB217" s="9961"/>
      <c r="CC217" s="9962"/>
      <c r="CD217" s="9963"/>
      <c r="CE217" s="9964"/>
      <c r="CF217" s="9965"/>
      <c r="CG217" s="9966"/>
      <c r="CH217" s="9967"/>
      <c r="CI217" s="9968"/>
      <c r="CJ217" s="9969"/>
      <c r="CK217" s="9970"/>
      <c r="CL217" s="9971"/>
      <c r="CM217" s="9972"/>
      <c r="CN217" s="9973"/>
      <c r="CO217" s="9974"/>
      <c r="CP217" s="9975"/>
      <c r="CQ217" s="9976"/>
      <c r="CR217" s="9977"/>
      <c r="CS217" s="9978"/>
      <c r="CT217" s="9979"/>
      <c r="CU217" s="9980"/>
      <c r="CV217" s="9981"/>
      <c r="CW217" s="9982"/>
      <c r="CX217" s="9983"/>
      <c r="CY217" s="9984"/>
      <c r="CZ217" s="9985"/>
      <c r="DA217" s="9986"/>
      <c r="DB217" s="9987"/>
      <c r="DC217" s="9988"/>
      <c r="DD217" s="9989"/>
      <c r="DE217" s="9990"/>
      <c r="DF217" s="9991"/>
      <c r="DG217" s="9992"/>
      <c r="DH217" s="9993"/>
      <c r="DI217" s="9994"/>
      <c r="DJ217" s="9995"/>
      <c r="DK217" s="9996"/>
      <c r="DL217" s="9997"/>
      <c r="DM217" s="9998"/>
      <c r="DN217" s="9999"/>
      <c r="DO217" s="10000"/>
      <c r="DP217" s="10001"/>
      <c r="DQ217" s="10002"/>
      <c r="DR217" s="10003"/>
      <c r="DS217" s="10004"/>
      <c r="DT217" s="10005"/>
      <c r="DU217" s="10006"/>
      <c r="DV217" s="10007"/>
      <c r="DW217" s="10008"/>
      <c r="DX217" s="10009"/>
      <c r="DY217" s="10010"/>
      <c r="DZ217" s="10011"/>
      <c r="EA217" s="10012"/>
      <c r="EB217" s="10013"/>
      <c r="EC217" s="4502" t="s">
        <v>600</v>
      </c>
      <c r="ED217" s="4247"/>
      <c r="EE217" s="4378"/>
      <c r="EF217" s="4378" t="str">
        <f>IF(T217="","",T217)</f>
        <v>Добавить значение признака дифференциации</v>
      </c>
      <c r="EG217" s="4378"/>
      <c r="EH217" s="4378"/>
      <c r="EI217" s="3959">
        <v>0</v>
      </c>
    </row>
    <row s="10014" customFormat="1" customHeight="1" ht="23.25">
      <c r="A218" s="4365"/>
      <c r="B218" s="4365"/>
      <c r="C218" s="4365"/>
      <c r="D218" s="4365"/>
      <c r="E218" s="4366"/>
      <c r="F218" s="4366"/>
      <c r="G218" s="4366"/>
      <c r="H218" s="4366"/>
      <c r="I218" s="4367"/>
      <c r="J218" s="4368" t="str">
        <f>I213&amp;".2"</f>
        <v>1.13.1.1.2</v>
      </c>
      <c r="K218" s="4365"/>
      <c r="L218" s="4369" t="s">
        <v>522</v>
      </c>
      <c r="M218" s="4370"/>
      <c r="N218" s="4370"/>
      <c r="O218" s="4370"/>
      <c r="P218" s="4371"/>
      <c r="Q218" s="4372" t="s">
        <v>106</v>
      </c>
      <c r="R218" s="4373"/>
      <c r="S218" s="4374" t="str">
        <f>$J218</f>
        <v>1.13.1.1.2</v>
      </c>
      <c r="T218" s="4375" t="s">
        <v>523</v>
      </c>
      <c r="U218" s="4376"/>
      <c r="V218" s="3966"/>
      <c r="W218" s="3967"/>
      <c r="X218" s="3967"/>
      <c r="Y218" s="3967"/>
      <c r="Z218" s="3967"/>
      <c r="AA218" s="3967"/>
      <c r="AB218" s="3967"/>
      <c r="AC218" s="3967"/>
      <c r="AD218" s="3967"/>
      <c r="AE218" s="3967"/>
      <c r="AF218" s="3968"/>
      <c r="AG218" s="3966" t="s">
        <v>658</v>
      </c>
      <c r="AH218" s="3967"/>
      <c r="AI218" s="3967"/>
      <c r="AJ218" s="3967"/>
      <c r="AK218" s="3967"/>
      <c r="AL218" s="3967"/>
      <c r="AM218" s="3967"/>
      <c r="AN218" s="3967"/>
      <c r="AO218" s="3967"/>
      <c r="AP218" s="3967"/>
      <c r="AQ218" s="3967"/>
      <c r="AR218" s="3966"/>
      <c r="AS218" s="3967"/>
      <c r="AT218" s="3967"/>
      <c r="AU218" s="3967"/>
      <c r="AV218" s="3967"/>
      <c r="AW218" s="3967"/>
      <c r="AX218" s="3967"/>
      <c r="AY218" s="3967"/>
      <c r="AZ218" s="3967"/>
      <c r="BA218" s="3967"/>
      <c r="BB218" s="3968"/>
      <c r="BC218" s="3966"/>
      <c r="BD218" s="3967"/>
      <c r="BE218" s="3967"/>
      <c r="BF218" s="3967"/>
      <c r="BG218" s="3967"/>
      <c r="BH218" s="3967"/>
      <c r="BI218" s="3967"/>
      <c r="BJ218" s="3967"/>
      <c r="BK218" s="3967"/>
      <c r="BL218" s="3967"/>
      <c r="BM218" s="3968"/>
      <c r="BN218" s="3966"/>
      <c r="BO218" s="3967"/>
      <c r="BP218" s="3967"/>
      <c r="BQ218" s="3967"/>
      <c r="BR218" s="3967"/>
      <c r="BS218" s="3967"/>
      <c r="BT218" s="3967"/>
      <c r="BU218" s="3967"/>
      <c r="BV218" s="3967"/>
      <c r="BW218" s="3967"/>
      <c r="BX218" s="3968"/>
      <c r="BY218" s="3966"/>
      <c r="BZ218" s="3967"/>
      <c r="CA218" s="3967"/>
      <c r="CB218" s="3967"/>
      <c r="CC218" s="3967"/>
      <c r="CD218" s="3967"/>
      <c r="CE218" s="3967"/>
      <c r="CF218" s="3967"/>
      <c r="CG218" s="3967"/>
      <c r="CH218" s="3967"/>
      <c r="CI218" s="3968"/>
      <c r="CJ218" s="3966"/>
      <c r="CK218" s="3967"/>
      <c r="CL218" s="3967"/>
      <c r="CM218" s="3967"/>
      <c r="CN218" s="3967"/>
      <c r="CO218" s="3967"/>
      <c r="CP218" s="3967"/>
      <c r="CQ218" s="3967"/>
      <c r="CR218" s="3967"/>
      <c r="CS218" s="3967"/>
      <c r="CT218" s="3968"/>
      <c r="CU218" s="3966"/>
      <c r="CV218" s="3967"/>
      <c r="CW218" s="3967"/>
      <c r="CX218" s="3967"/>
      <c r="CY218" s="3967"/>
      <c r="CZ218" s="3967"/>
      <c r="DA218" s="3967"/>
      <c r="DB218" s="3967"/>
      <c r="DC218" s="3967"/>
      <c r="DD218" s="3967"/>
      <c r="DE218" s="3968"/>
      <c r="DF218" s="3966"/>
      <c r="DG218" s="3967"/>
      <c r="DH218" s="3967"/>
      <c r="DI218" s="3967"/>
      <c r="DJ218" s="3967"/>
      <c r="DK218" s="3967"/>
      <c r="DL218" s="3967"/>
      <c r="DM218" s="3967"/>
      <c r="DN218" s="3967"/>
      <c r="DO218" s="3967"/>
      <c r="DP218" s="3968"/>
      <c r="DQ218" s="3966"/>
      <c r="DR218" s="3967"/>
      <c r="DS218" s="3967"/>
      <c r="DT218" s="3967"/>
      <c r="DU218" s="3967"/>
      <c r="DV218" s="3967"/>
      <c r="DW218" s="3967"/>
      <c r="DX218" s="3967"/>
      <c r="DY218" s="3967"/>
      <c r="DZ218" s="3967"/>
      <c r="EA218" s="3968"/>
      <c r="EB218" s="3968"/>
      <c r="EC218" s="4377" t="s">
        <v>598</v>
      </c>
      <c r="ED218" s="4247"/>
      <c r="EE218" s="4378"/>
      <c r="EF218" s="4378" t="str">
        <f>IF(T218="","",T218)</f>
        <v>Группа потребителей</v>
      </c>
      <c r="EG218" s="4378"/>
      <c r="EH218" s="4378"/>
      <c r="EI218" s="3959">
        <v>0</v>
      </c>
    </row>
    <row s="10015" customFormat="1" customHeight="1" ht="23.25">
      <c r="A219" s="4365"/>
      <c r="B219" s="4365"/>
      <c r="C219" s="4365"/>
      <c r="D219" s="4365"/>
      <c r="E219" s="4366"/>
      <c r="F219" s="4366"/>
      <c r="G219" s="4366"/>
      <c r="H219" s="4366"/>
      <c r="I219" s="4367"/>
      <c r="J219" s="4367" t="str">
        <f>I213&amp;".1"</f>
        <v>1.13.1.1.1</v>
      </c>
      <c r="K219" s="4368" t="str">
        <f>J218&amp;".1"</f>
        <v>1.13.1.1.2.1</v>
      </c>
      <c r="L219" s="4369"/>
      <c r="M219" s="4370"/>
      <c r="N219" s="4370"/>
      <c r="O219" s="4370"/>
      <c r="P219" s="4371"/>
      <c r="Q219" s="4371"/>
      <c r="R219" s="4373">
        <v>1</v>
      </c>
      <c r="S219" s="4374" t="str">
        <f>$K219</f>
        <v>1.13.1.1.2.1</v>
      </c>
      <c r="T219" s="4380" t="s">
        <v>659</v>
      </c>
      <c r="U219" s="4376"/>
      <c r="V219" s="3969"/>
      <c r="W219" s="3969"/>
      <c r="X219" s="3969"/>
      <c r="Y219" s="3969"/>
      <c r="Z219" s="3969"/>
      <c r="AA219" s="3969"/>
      <c r="AB219" s="3969"/>
      <c r="AC219" s="3970"/>
      <c r="AD219" s="3971" t="s">
        <v>63</v>
      </c>
      <c r="AE219" s="3970"/>
      <c r="AF219" s="3971" t="s">
        <v>63</v>
      </c>
      <c r="AG219" s="3969">
        <v>145.14</v>
      </c>
      <c r="AH219" s="3969"/>
      <c r="AI219" s="3969"/>
      <c r="AJ219" s="3969"/>
      <c r="AK219" s="3969"/>
      <c r="AL219" s="3969"/>
      <c r="AM219" s="3969"/>
      <c r="AN219" s="3970">
        <v>45292</v>
      </c>
      <c r="AO219" s="3971" t="s">
        <v>63</v>
      </c>
      <c r="AP219" s="4274">
        <v>45473</v>
      </c>
      <c r="AQ219" s="3971" t="s">
        <v>63</v>
      </c>
      <c r="AR219" s="3969">
        <v>178.23</v>
      </c>
      <c r="AS219" s="3969"/>
      <c r="AT219" s="3969"/>
      <c r="AU219" s="3969"/>
      <c r="AV219" s="3969"/>
      <c r="AW219" s="3969"/>
      <c r="AX219" s="3969"/>
      <c r="AY219" s="3970">
        <v>45474</v>
      </c>
      <c r="AZ219" s="3971" t="s">
        <v>63</v>
      </c>
      <c r="BA219" s="3970">
        <v>45838</v>
      </c>
      <c r="BB219" s="3971" t="s">
        <v>63</v>
      </c>
      <c r="BC219" s="3969">
        <v>188.15</v>
      </c>
      <c r="BD219" s="3969"/>
      <c r="BE219" s="3969"/>
      <c r="BF219" s="3969"/>
      <c r="BG219" s="3969"/>
      <c r="BH219" s="3969"/>
      <c r="BI219" s="3969"/>
      <c r="BJ219" s="3970">
        <v>45839</v>
      </c>
      <c r="BK219" s="3971" t="s">
        <v>63</v>
      </c>
      <c r="BL219" s="3970">
        <v>46022</v>
      </c>
      <c r="BM219" s="3971" t="s">
        <v>63</v>
      </c>
      <c r="BN219" s="3969">
        <v>188.15</v>
      </c>
      <c r="BO219" s="3969"/>
      <c r="BP219" s="3969"/>
      <c r="BQ219" s="3969"/>
      <c r="BR219" s="3969"/>
      <c r="BS219" s="3969"/>
      <c r="BT219" s="3969"/>
      <c r="BU219" s="3970">
        <v>46023</v>
      </c>
      <c r="BV219" s="3971" t="s">
        <v>63</v>
      </c>
      <c r="BW219" s="3970">
        <v>46203</v>
      </c>
      <c r="BX219" s="3971" t="s">
        <v>63</v>
      </c>
      <c r="BY219" s="3969">
        <v>195.83</v>
      </c>
      <c r="BZ219" s="3969"/>
      <c r="CA219" s="3969"/>
      <c r="CB219" s="3969"/>
      <c r="CC219" s="3969"/>
      <c r="CD219" s="3969"/>
      <c r="CE219" s="3969"/>
      <c r="CF219" s="3970">
        <v>46204</v>
      </c>
      <c r="CG219" s="3971" t="s">
        <v>63</v>
      </c>
      <c r="CH219" s="3970">
        <v>46387</v>
      </c>
      <c r="CI219" s="3971" t="s">
        <v>63</v>
      </c>
      <c r="CJ219" s="3969">
        <v>195.83</v>
      </c>
      <c r="CK219" s="3969"/>
      <c r="CL219" s="3969"/>
      <c r="CM219" s="3969"/>
      <c r="CN219" s="3969"/>
      <c r="CO219" s="3969"/>
      <c r="CP219" s="3969"/>
      <c r="CQ219" s="3970">
        <v>46388</v>
      </c>
      <c r="CR219" s="3971" t="s">
        <v>63</v>
      </c>
      <c r="CS219" s="3970">
        <v>46568</v>
      </c>
      <c r="CT219" s="3971" t="s">
        <v>63</v>
      </c>
      <c r="CU219" s="3969">
        <v>203.79</v>
      </c>
      <c r="CV219" s="3969"/>
      <c r="CW219" s="3969"/>
      <c r="CX219" s="3969"/>
      <c r="CY219" s="3969"/>
      <c r="CZ219" s="3969"/>
      <c r="DA219" s="3969"/>
      <c r="DB219" s="3970">
        <v>46569</v>
      </c>
      <c r="DC219" s="3971" t="s">
        <v>63</v>
      </c>
      <c r="DD219" s="3970">
        <v>46752</v>
      </c>
      <c r="DE219" s="3971" t="s">
        <v>63</v>
      </c>
      <c r="DF219" s="3969">
        <v>203.79</v>
      </c>
      <c r="DG219" s="3969"/>
      <c r="DH219" s="3969"/>
      <c r="DI219" s="3969"/>
      <c r="DJ219" s="3969"/>
      <c r="DK219" s="3969"/>
      <c r="DL219" s="3969"/>
      <c r="DM219" s="3970">
        <v>46753</v>
      </c>
      <c r="DN219" s="3971" t="s">
        <v>63</v>
      </c>
      <c r="DO219" s="3970">
        <v>46934</v>
      </c>
      <c r="DP219" s="3971" t="s">
        <v>63</v>
      </c>
      <c r="DQ219" s="3969">
        <v>212.13</v>
      </c>
      <c r="DR219" s="3969"/>
      <c r="DS219" s="3969"/>
      <c r="DT219" s="3969"/>
      <c r="DU219" s="3969"/>
      <c r="DV219" s="3969"/>
      <c r="DW219" s="3969"/>
      <c r="DX219" s="3970">
        <v>46935</v>
      </c>
      <c r="DY219" s="3971" t="s">
        <v>63</v>
      </c>
      <c r="DZ219" s="3970">
        <v>47118</v>
      </c>
      <c r="EA219" s="3971" t="s">
        <v>63</v>
      </c>
      <c r="EB219" s="4381"/>
      <c r="EC219"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219" s="4247">
        <f>STRCHECKDATE(V220:EB220)</f>
      </c>
      <c r="EE219" s="4378"/>
      <c r="EF219" s="4378" t="str">
        <f>IF(T219="","",T219)</f>
        <v>С учетом НДС</v>
      </c>
      <c r="EG219" s="4378"/>
      <c r="EH219" s="4378"/>
      <c r="EI219" s="3959">
        <v>0</v>
      </c>
    </row>
    <row s="10016" customFormat="1" customHeight="1" ht="14.25">
      <c r="A220" s="4365"/>
      <c r="B220" s="4365"/>
      <c r="C220" s="4365"/>
      <c r="D220" s="4365"/>
      <c r="E220" s="4366"/>
      <c r="F220" s="4366"/>
      <c r="G220" s="4366"/>
      <c r="H220" s="4366"/>
      <c r="I220" s="4367"/>
      <c r="J220" s="4367" t="str">
        <f>I213&amp;".1"</f>
        <v>1.13.1.1.1</v>
      </c>
      <c r="K220" s="4368"/>
      <c r="L220" s="4369"/>
      <c r="M220" s="4370"/>
      <c r="N220" s="4370"/>
      <c r="O220" s="4370"/>
      <c r="P220" s="4371"/>
      <c r="Q220" s="4371"/>
      <c r="R220" s="4373"/>
      <c r="S220" s="4384"/>
      <c r="T220" s="4376"/>
      <c r="U220" s="4376"/>
      <c r="V220" s="3972"/>
      <c r="W220" s="3972"/>
      <c r="X220" s="3972"/>
      <c r="Y220" s="3972"/>
      <c r="Z220" s="3972"/>
      <c r="AA220" s="3972"/>
      <c r="AB220" s="3972"/>
      <c r="AC220" s="3973"/>
      <c r="AD220" s="3971"/>
      <c r="AE220" s="3973"/>
      <c r="AF220" s="3971"/>
      <c r="AG220" s="3972"/>
      <c r="AH220" s="3972"/>
      <c r="AI220" s="3972"/>
      <c r="AJ220" s="3972"/>
      <c r="AK220" s="3972"/>
      <c r="AL220" s="3972"/>
      <c r="AM220" s="3972"/>
      <c r="AN220" s="3973"/>
      <c r="AO220" s="3971"/>
      <c r="AP220" s="4275"/>
      <c r="AQ220" s="3971"/>
      <c r="AR220" s="3972"/>
      <c r="AS220" s="3972"/>
      <c r="AT220" s="3972"/>
      <c r="AU220" s="3972"/>
      <c r="AV220" s="3972"/>
      <c r="AW220" s="3972"/>
      <c r="AX220" s="3972"/>
      <c r="AY220" s="3973"/>
      <c r="AZ220" s="3971"/>
      <c r="BA220" s="3973"/>
      <c r="BB220" s="3971"/>
      <c r="BC220" s="3972"/>
      <c r="BD220" s="3972"/>
      <c r="BE220" s="3972"/>
      <c r="BF220" s="3972"/>
      <c r="BG220" s="3972"/>
      <c r="BH220" s="3972"/>
      <c r="BI220" s="3972"/>
      <c r="BJ220" s="3973"/>
      <c r="BK220" s="3971"/>
      <c r="BL220" s="3973"/>
      <c r="BM220" s="3971"/>
      <c r="BN220" s="3972"/>
      <c r="BO220" s="3972"/>
      <c r="BP220" s="3972"/>
      <c r="BQ220" s="3972"/>
      <c r="BR220" s="3972"/>
      <c r="BS220" s="3972"/>
      <c r="BT220" s="3972"/>
      <c r="BU220" s="3973"/>
      <c r="BV220" s="3971"/>
      <c r="BW220" s="3973"/>
      <c r="BX220" s="3971"/>
      <c r="BY220" s="3972"/>
      <c r="BZ220" s="3972"/>
      <c r="CA220" s="3972"/>
      <c r="CB220" s="3972"/>
      <c r="CC220" s="3972"/>
      <c r="CD220" s="3972"/>
      <c r="CE220" s="3972"/>
      <c r="CF220" s="3973"/>
      <c r="CG220" s="3971"/>
      <c r="CH220" s="3973"/>
      <c r="CI220" s="3971"/>
      <c r="CJ220" s="3972"/>
      <c r="CK220" s="3972"/>
      <c r="CL220" s="3972"/>
      <c r="CM220" s="3972"/>
      <c r="CN220" s="3972"/>
      <c r="CO220" s="3972"/>
      <c r="CP220" s="3972"/>
      <c r="CQ220" s="3973"/>
      <c r="CR220" s="3971"/>
      <c r="CS220" s="3973"/>
      <c r="CT220" s="3971"/>
      <c r="CU220" s="3972"/>
      <c r="CV220" s="3972"/>
      <c r="CW220" s="3972"/>
      <c r="CX220" s="3972"/>
      <c r="CY220" s="3972"/>
      <c r="CZ220" s="3972"/>
      <c r="DA220" s="3972"/>
      <c r="DB220" s="3973"/>
      <c r="DC220" s="3971"/>
      <c r="DD220" s="3973"/>
      <c r="DE220" s="3971"/>
      <c r="DF220" s="3972"/>
      <c r="DG220" s="3972"/>
      <c r="DH220" s="3972"/>
      <c r="DI220" s="3972"/>
      <c r="DJ220" s="3972"/>
      <c r="DK220" s="3972"/>
      <c r="DL220" s="3972"/>
      <c r="DM220" s="3973"/>
      <c r="DN220" s="3971"/>
      <c r="DO220" s="3973"/>
      <c r="DP220" s="3971"/>
      <c r="DQ220" s="3972"/>
      <c r="DR220" s="3972"/>
      <c r="DS220" s="3972"/>
      <c r="DT220" s="3972"/>
      <c r="DU220" s="3972"/>
      <c r="DV220" s="3972"/>
      <c r="DW220" s="3972"/>
      <c r="DX220" s="3973"/>
      <c r="DY220" s="3971"/>
      <c r="DZ220" s="3973"/>
      <c r="EA220" s="3971"/>
      <c r="EB220" s="4385"/>
      <c r="EC220" s="4382"/>
      <c r="ED220" s="4247"/>
      <c r="EE220" s="4378"/>
      <c r="EF220" s="4378" t="str">
        <f>IF(T220="","",T220)</f>
        <v/>
      </c>
      <c r="EG220" s="4378"/>
      <c r="EH220" s="4378"/>
      <c r="EI220" s="3959">
        <v>0</v>
      </c>
    </row>
    <row s="10017" customFormat="1" customHeight="1" ht="21">
      <c r="A221" s="4365"/>
      <c r="B221" s="4365"/>
      <c r="C221" s="4365"/>
      <c r="D221" s="4365"/>
      <c r="E221" s="4366"/>
      <c r="F221" s="4366"/>
      <c r="G221" s="4366"/>
      <c r="H221" s="4366"/>
      <c r="I221" s="4367"/>
      <c r="J221" s="4368" t="str">
        <f>I213&amp;".1"</f>
        <v>1.13.1.1.1</v>
      </c>
      <c r="K221" s="4365"/>
      <c r="L221" s="4369"/>
      <c r="M221" s="4370"/>
      <c r="N221" s="4370"/>
      <c r="O221" s="4370"/>
      <c r="P221" s="4371"/>
      <c r="Q221" s="4371"/>
      <c r="R221" s="4387"/>
      <c r="S221" s="10018"/>
      <c r="T221" s="10019" t="s">
        <v>599</v>
      </c>
      <c r="U221" s="10020"/>
      <c r="V221" s="10021"/>
      <c r="W221" s="10022"/>
      <c r="X221" s="10023"/>
      <c r="Y221" s="10024"/>
      <c r="Z221" s="10025"/>
      <c r="AA221" s="10026"/>
      <c r="AB221" s="10027"/>
      <c r="AC221" s="10028"/>
      <c r="AD221" s="10029"/>
      <c r="AE221" s="10030"/>
      <c r="AF221" s="10031"/>
      <c r="AG221" s="10032"/>
      <c r="AH221" s="10033"/>
      <c r="AI221" s="10034"/>
      <c r="AJ221" s="10035"/>
      <c r="AK221" s="10036"/>
      <c r="AL221" s="10037"/>
      <c r="AM221" s="10038"/>
      <c r="AN221" s="10039"/>
      <c r="AO221" s="10040"/>
      <c r="AP221" s="10041"/>
      <c r="AQ221" s="10042"/>
      <c r="AR221" s="10043"/>
      <c r="AS221" s="10044"/>
      <c r="AT221" s="10045"/>
      <c r="AU221" s="10046"/>
      <c r="AV221" s="10047"/>
      <c r="AW221" s="10048"/>
      <c r="AX221" s="10049"/>
      <c r="AY221" s="10050"/>
      <c r="AZ221" s="10051"/>
      <c r="BA221" s="10052"/>
      <c r="BB221" s="10053"/>
      <c r="BC221" s="10054"/>
      <c r="BD221" s="10055"/>
      <c r="BE221" s="10056"/>
      <c r="BF221" s="10057"/>
      <c r="BG221" s="10058"/>
      <c r="BH221" s="10059"/>
      <c r="BI221" s="10060"/>
      <c r="BJ221" s="10061"/>
      <c r="BK221" s="10062"/>
      <c r="BL221" s="10063"/>
      <c r="BM221" s="10064"/>
      <c r="BN221" s="10065"/>
      <c r="BO221" s="10066"/>
      <c r="BP221" s="10067"/>
      <c r="BQ221" s="10068"/>
      <c r="BR221" s="10069"/>
      <c r="BS221" s="10070"/>
      <c r="BT221" s="10071"/>
      <c r="BU221" s="10072"/>
      <c r="BV221" s="10073"/>
      <c r="BW221" s="10074"/>
      <c r="BX221" s="10075"/>
      <c r="BY221" s="10076"/>
      <c r="BZ221" s="10077"/>
      <c r="CA221" s="10078"/>
      <c r="CB221" s="10079"/>
      <c r="CC221" s="10080"/>
      <c r="CD221" s="10081"/>
      <c r="CE221" s="10082"/>
      <c r="CF221" s="10083"/>
      <c r="CG221" s="10084"/>
      <c r="CH221" s="10085"/>
      <c r="CI221" s="10086"/>
      <c r="CJ221" s="10087"/>
      <c r="CK221" s="10088"/>
      <c r="CL221" s="10089"/>
      <c r="CM221" s="10090"/>
      <c r="CN221" s="10091"/>
      <c r="CO221" s="10092"/>
      <c r="CP221" s="10093"/>
      <c r="CQ221" s="10094"/>
      <c r="CR221" s="10095"/>
      <c r="CS221" s="10096"/>
      <c r="CT221" s="10097"/>
      <c r="CU221" s="10098"/>
      <c r="CV221" s="10099"/>
      <c r="CW221" s="10100"/>
      <c r="CX221" s="10101"/>
      <c r="CY221" s="10102"/>
      <c r="CZ221" s="10103"/>
      <c r="DA221" s="10104"/>
      <c r="DB221" s="10105"/>
      <c r="DC221" s="10106"/>
      <c r="DD221" s="10107"/>
      <c r="DE221" s="10108"/>
      <c r="DF221" s="10109"/>
      <c r="DG221" s="10110"/>
      <c r="DH221" s="10111"/>
      <c r="DI221" s="10112"/>
      <c r="DJ221" s="10113"/>
      <c r="DK221" s="10114"/>
      <c r="DL221" s="10115"/>
      <c r="DM221" s="10116"/>
      <c r="DN221" s="10117"/>
      <c r="DO221" s="10118"/>
      <c r="DP221" s="10119"/>
      <c r="DQ221" s="10120"/>
      <c r="DR221" s="10121"/>
      <c r="DS221" s="10122"/>
      <c r="DT221" s="10123"/>
      <c r="DU221" s="10124"/>
      <c r="DV221" s="10125"/>
      <c r="DW221" s="10126"/>
      <c r="DX221" s="10127"/>
      <c r="DY221" s="10128"/>
      <c r="DZ221" s="10129"/>
      <c r="EA221" s="10130"/>
      <c r="EB221" s="10131"/>
      <c r="EC221" s="4502" t="s">
        <v>600</v>
      </c>
      <c r="ED221" s="4247"/>
      <c r="EE221" s="4378"/>
      <c r="EF221" s="4378" t="str">
        <f>IF(T221="","",T221)</f>
        <v>Добавить значение признака дифференциации</v>
      </c>
      <c r="EG221" s="4378"/>
      <c r="EH221" s="4378"/>
      <c r="EI221" s="3959">
        <v>0</v>
      </c>
    </row>
    <row s="10132" customFormat="1" customHeight="1" ht="21">
      <c r="A222" s="4365"/>
      <c r="B222" s="4365"/>
      <c r="C222" s="4365"/>
      <c r="D222" s="4365"/>
      <c r="E222" s="4366"/>
      <c r="F222" s="4366" t="s">
        <v>153</v>
      </c>
      <c r="G222" s="4366"/>
      <c r="H222" s="4366"/>
      <c r="I222" s="4368"/>
      <c r="J222" s="4365"/>
      <c r="K222" s="4365"/>
      <c r="L222" s="4369"/>
      <c r="M222" s="4370"/>
      <c r="N222" s="4370"/>
      <c r="O222" s="4370"/>
      <c r="P222" s="4371"/>
      <c r="Q222" s="4371"/>
      <c r="R222" s="4387"/>
      <c r="S222" s="10133"/>
      <c r="T222" s="10134" t="s">
        <v>528</v>
      </c>
      <c r="U222" s="10135"/>
      <c r="V222" s="10136"/>
      <c r="W222" s="10137"/>
      <c r="X222" s="10138"/>
      <c r="Y222" s="10139"/>
      <c r="Z222" s="10140"/>
      <c r="AA222" s="10141"/>
      <c r="AB222" s="10142"/>
      <c r="AC222" s="10143"/>
      <c r="AD222" s="10144"/>
      <c r="AE222" s="10145"/>
      <c r="AF222" s="10146"/>
      <c r="AG222" s="10147"/>
      <c r="AH222" s="10148"/>
      <c r="AI222" s="10149"/>
      <c r="AJ222" s="10150"/>
      <c r="AK222" s="10151"/>
      <c r="AL222" s="10152"/>
      <c r="AM222" s="10153"/>
      <c r="AN222" s="10154"/>
      <c r="AO222" s="10155"/>
      <c r="AP222" s="10156"/>
      <c r="AQ222" s="10157"/>
      <c r="AR222" s="10158"/>
      <c r="AS222" s="10159"/>
      <c r="AT222" s="10160"/>
      <c r="AU222" s="10161"/>
      <c r="AV222" s="10162"/>
      <c r="AW222" s="10163"/>
      <c r="AX222" s="10164"/>
      <c r="AY222" s="10165"/>
      <c r="AZ222" s="10166"/>
      <c r="BA222" s="10167"/>
      <c r="BB222" s="10168"/>
      <c r="BC222" s="10169"/>
      <c r="BD222" s="10170"/>
      <c r="BE222" s="10171"/>
      <c r="BF222" s="10172"/>
      <c r="BG222" s="10173"/>
      <c r="BH222" s="10174"/>
      <c r="BI222" s="10175"/>
      <c r="BJ222" s="10176"/>
      <c r="BK222" s="10177"/>
      <c r="BL222" s="10178"/>
      <c r="BM222" s="10179"/>
      <c r="BN222" s="10180"/>
      <c r="BO222" s="10181"/>
      <c r="BP222" s="10182"/>
      <c r="BQ222" s="10183"/>
      <c r="BR222" s="10184"/>
      <c r="BS222" s="10185"/>
      <c r="BT222" s="10186"/>
      <c r="BU222" s="10187"/>
      <c r="BV222" s="10188"/>
      <c r="BW222" s="10189"/>
      <c r="BX222" s="10190"/>
      <c r="BY222" s="10191"/>
      <c r="BZ222" s="10192"/>
      <c r="CA222" s="10193"/>
      <c r="CB222" s="10194"/>
      <c r="CC222" s="10195"/>
      <c r="CD222" s="10196"/>
      <c r="CE222" s="10197"/>
      <c r="CF222" s="10198"/>
      <c r="CG222" s="10199"/>
      <c r="CH222" s="10200"/>
      <c r="CI222" s="10201"/>
      <c r="CJ222" s="10202"/>
      <c r="CK222" s="10203"/>
      <c r="CL222" s="10204"/>
      <c r="CM222" s="10205"/>
      <c r="CN222" s="10206"/>
      <c r="CO222" s="10207"/>
      <c r="CP222" s="10208"/>
      <c r="CQ222" s="10209"/>
      <c r="CR222" s="10210"/>
      <c r="CS222" s="10211"/>
      <c r="CT222" s="10212"/>
      <c r="CU222" s="10213"/>
      <c r="CV222" s="10214"/>
      <c r="CW222" s="10215"/>
      <c r="CX222" s="10216"/>
      <c r="CY222" s="10217"/>
      <c r="CZ222" s="10218"/>
      <c r="DA222" s="10219"/>
      <c r="DB222" s="10220"/>
      <c r="DC222" s="10221"/>
      <c r="DD222" s="10222"/>
      <c r="DE222" s="10223"/>
      <c r="DF222" s="10224"/>
      <c r="DG222" s="10225"/>
      <c r="DH222" s="10226"/>
      <c r="DI222" s="10227"/>
      <c r="DJ222" s="10228"/>
      <c r="DK222" s="10229"/>
      <c r="DL222" s="10230"/>
      <c r="DM222" s="10231"/>
      <c r="DN222" s="10232"/>
      <c r="DO222" s="10233"/>
      <c r="DP222" s="10234"/>
      <c r="DQ222" s="10235"/>
      <c r="DR222" s="10236"/>
      <c r="DS222" s="10237"/>
      <c r="DT222" s="10238"/>
      <c r="DU222" s="10239"/>
      <c r="DV222" s="10240"/>
      <c r="DW222" s="10241"/>
      <c r="DX222" s="10242"/>
      <c r="DY222" s="10243"/>
      <c r="DZ222" s="10244"/>
      <c r="EA222" s="10245"/>
      <c r="EB222" s="10246"/>
      <c r="EC222" s="10247"/>
      <c r="ED222" s="4247"/>
      <c r="EE222" s="4378"/>
      <c r="EF222" s="4378" t="str">
        <f>IF(T222="","",T222)</f>
        <v>Добавить группу потребителей</v>
      </c>
      <c r="EG222" s="4378"/>
      <c r="EH222" s="4378"/>
      <c r="EI222" s="3959">
        <v>0</v>
      </c>
    </row>
    <row s="10248" customFormat="1" customHeight="1" ht="21">
      <c r="A223" s="4365"/>
      <c r="B223" s="4365"/>
      <c r="C223" s="4365"/>
      <c r="D223" s="4365"/>
      <c r="E223" s="4366"/>
      <c r="F223" s="4366" t="s">
        <v>153</v>
      </c>
      <c r="G223" s="4366"/>
      <c r="H223" s="4680"/>
      <c r="I223" s="4365"/>
      <c r="J223" s="4365"/>
      <c r="K223" s="4365"/>
      <c r="L223" s="4369"/>
      <c r="M223" s="4681"/>
      <c r="N223" s="4681"/>
      <c r="O223" s="4239"/>
      <c r="P223" s="5047"/>
      <c r="Q223" s="5048"/>
      <c r="R223" s="5049"/>
      <c r="S223" s="10249"/>
      <c r="T223" s="10250" t="s">
        <v>601</v>
      </c>
      <c r="U223" s="10251"/>
      <c r="V223" s="10252"/>
      <c r="W223" s="10253"/>
      <c r="X223" s="10254"/>
      <c r="Y223" s="10255"/>
      <c r="Z223" s="10256"/>
      <c r="AA223" s="10257"/>
      <c r="AB223" s="10258"/>
      <c r="AC223" s="10259"/>
      <c r="AD223" s="10260"/>
      <c r="AE223" s="10261"/>
      <c r="AF223" s="10262"/>
      <c r="AG223" s="10263"/>
      <c r="AH223" s="10264"/>
      <c r="AI223" s="10265"/>
      <c r="AJ223" s="10266"/>
      <c r="AK223" s="10267"/>
      <c r="AL223" s="10268"/>
      <c r="AM223" s="10269"/>
      <c r="AN223" s="10270"/>
      <c r="AO223" s="10271"/>
      <c r="AP223" s="10272"/>
      <c r="AQ223" s="10273"/>
      <c r="AR223" s="10274"/>
      <c r="AS223" s="10275"/>
      <c r="AT223" s="10276"/>
      <c r="AU223" s="10277"/>
      <c r="AV223" s="10278"/>
      <c r="AW223" s="10279"/>
      <c r="AX223" s="10280"/>
      <c r="AY223" s="10281"/>
      <c r="AZ223" s="10282"/>
      <c r="BA223" s="10283"/>
      <c r="BB223" s="10284"/>
      <c r="BC223" s="10285"/>
      <c r="BD223" s="10286"/>
      <c r="BE223" s="10287"/>
      <c r="BF223" s="10288"/>
      <c r="BG223" s="10289"/>
      <c r="BH223" s="10290"/>
      <c r="BI223" s="10291"/>
      <c r="BJ223" s="10292"/>
      <c r="BK223" s="10293"/>
      <c r="BL223" s="10294"/>
      <c r="BM223" s="10295"/>
      <c r="BN223" s="10296"/>
      <c r="BO223" s="10297"/>
      <c r="BP223" s="10298"/>
      <c r="BQ223" s="10299"/>
      <c r="BR223" s="10300"/>
      <c r="BS223" s="10301"/>
      <c r="BT223" s="10302"/>
      <c r="BU223" s="10303"/>
      <c r="BV223" s="10304"/>
      <c r="BW223" s="10305"/>
      <c r="BX223" s="10306"/>
      <c r="BY223" s="10307"/>
      <c r="BZ223" s="10308"/>
      <c r="CA223" s="10309"/>
      <c r="CB223" s="10310"/>
      <c r="CC223" s="10311"/>
      <c r="CD223" s="10312"/>
      <c r="CE223" s="10313"/>
      <c r="CF223" s="10314"/>
      <c r="CG223" s="10315"/>
      <c r="CH223" s="10316"/>
      <c r="CI223" s="10317"/>
      <c r="CJ223" s="10318"/>
      <c r="CK223" s="10319"/>
      <c r="CL223" s="10320"/>
      <c r="CM223" s="10321"/>
      <c r="CN223" s="10322"/>
      <c r="CO223" s="10323"/>
      <c r="CP223" s="10324"/>
      <c r="CQ223" s="10325"/>
      <c r="CR223" s="10326"/>
      <c r="CS223" s="10327"/>
      <c r="CT223" s="10328"/>
      <c r="CU223" s="10329"/>
      <c r="CV223" s="10330"/>
      <c r="CW223" s="10331"/>
      <c r="CX223" s="10332"/>
      <c r="CY223" s="10333"/>
      <c r="CZ223" s="10334"/>
      <c r="DA223" s="10335"/>
      <c r="DB223" s="10336"/>
      <c r="DC223" s="10337"/>
      <c r="DD223" s="10338"/>
      <c r="DE223" s="10339"/>
      <c r="DF223" s="10340"/>
      <c r="DG223" s="10341"/>
      <c r="DH223" s="10342"/>
      <c r="DI223" s="10343"/>
      <c r="DJ223" s="10344"/>
      <c r="DK223" s="10345"/>
      <c r="DL223" s="10346"/>
      <c r="DM223" s="10347"/>
      <c r="DN223" s="10348"/>
      <c r="DO223" s="10349"/>
      <c r="DP223" s="10350"/>
      <c r="DQ223" s="10351"/>
      <c r="DR223" s="10352"/>
      <c r="DS223" s="10353"/>
      <c r="DT223" s="10354"/>
      <c r="DU223" s="10355"/>
      <c r="DV223" s="10356"/>
      <c r="DW223" s="10357"/>
      <c r="DX223" s="10358"/>
      <c r="DY223" s="10359"/>
      <c r="DZ223" s="10360"/>
      <c r="EA223" s="10361"/>
      <c r="EB223" s="10362"/>
      <c r="EC223" s="10363"/>
      <c r="ED223" s="4247"/>
      <c r="EE223" s="4378"/>
      <c r="EF223" s="4378" t="str">
        <f>IF(T223="","",T223)</f>
        <v>Добавить наименование признака дифференциации</v>
      </c>
      <c r="EG223" s="4378"/>
      <c r="EH223" s="4378"/>
      <c r="EI223" s="3959">
        <v>0</v>
      </c>
    </row>
    <row s="10364" customFormat="1" customHeight="1" ht="14.25">
      <c r="A224" s="5166"/>
      <c r="B224" s="5166"/>
      <c r="C224" s="5166"/>
      <c r="D224" s="5166"/>
      <c r="E224" s="4366"/>
      <c r="F224" s="4680" t="s">
        <v>153</v>
      </c>
      <c r="G224" s="5166"/>
      <c r="H224" s="5166"/>
      <c r="I224" s="5166"/>
      <c r="J224" s="5166"/>
      <c r="K224" s="5166"/>
      <c r="L224" s="5167"/>
      <c r="M224" s="5168"/>
      <c r="N224" s="5168"/>
      <c r="O224" s="4247"/>
      <c r="P224" s="5169"/>
      <c r="Q224" s="5170"/>
      <c r="R224" s="5169"/>
      <c r="S224" s="5171"/>
      <c r="T224" s="5172" t="s">
        <v>315</v>
      </c>
      <c r="U224" s="4238"/>
      <c r="V224" s="4238"/>
      <c r="W224" s="4238"/>
      <c r="X224" s="4238"/>
      <c r="Y224" s="4238"/>
      <c r="Z224" s="4238"/>
      <c r="AA224" s="4238"/>
      <c r="AB224" s="4238"/>
      <c r="AC224" s="4238"/>
      <c r="AD224" s="4238"/>
      <c r="AE224" s="4238"/>
      <c r="AF224" s="4238"/>
      <c r="AG224" s="4238"/>
      <c r="AH224" s="4238"/>
      <c r="AI224" s="4238"/>
      <c r="AJ224" s="4238"/>
      <c r="AK224" s="4238"/>
      <c r="AL224" s="4238"/>
      <c r="AM224" s="4238"/>
      <c r="AN224" s="4238"/>
      <c r="AO224" s="4238"/>
      <c r="AP224" s="4238"/>
      <c r="AQ224" s="4238"/>
      <c r="AR224" s="4238"/>
      <c r="AS224" s="4238"/>
      <c r="AT224" s="4238"/>
      <c r="AU224" s="4238"/>
      <c r="AV224" s="4238"/>
      <c r="AW224" s="4238"/>
      <c r="AX224" s="4238"/>
      <c r="AY224" s="4238"/>
      <c r="AZ224" s="4238"/>
      <c r="BA224" s="4238"/>
      <c r="BB224" s="4238"/>
      <c r="BC224" s="4238"/>
      <c r="BD224" s="4238"/>
      <c r="BE224" s="4238"/>
      <c r="BF224" s="4238"/>
      <c r="BG224" s="4238"/>
      <c r="BH224" s="4238"/>
      <c r="BI224" s="4238"/>
      <c r="BJ224" s="4238"/>
      <c r="BK224" s="4238"/>
      <c r="BL224" s="4238"/>
      <c r="BM224" s="4238"/>
      <c r="BN224" s="4238"/>
      <c r="BO224" s="4238"/>
      <c r="BP224" s="4238"/>
      <c r="BQ224" s="4238"/>
      <c r="BR224" s="4238"/>
      <c r="BS224" s="4238"/>
      <c r="BT224" s="4238"/>
      <c r="BU224" s="4238"/>
      <c r="BV224" s="4238"/>
      <c r="BW224" s="4238"/>
      <c r="BX224" s="4238"/>
      <c r="BY224" s="4238"/>
      <c r="BZ224" s="4238"/>
      <c r="CA224" s="4238"/>
      <c r="CB224" s="4238"/>
      <c r="CC224" s="4238"/>
      <c r="CD224" s="4238"/>
      <c r="CE224" s="4238"/>
      <c r="CF224" s="4238"/>
      <c r="CG224" s="4238"/>
      <c r="CH224" s="4238"/>
      <c r="CI224" s="4238"/>
      <c r="CJ224" s="4238"/>
      <c r="CK224" s="4238"/>
      <c r="CL224" s="4238"/>
      <c r="CM224" s="4238"/>
      <c r="CN224" s="4238"/>
      <c r="CO224" s="4238"/>
      <c r="CP224" s="4238"/>
      <c r="CQ224" s="4238"/>
      <c r="CR224" s="4238"/>
      <c r="CS224" s="4238"/>
      <c r="CT224" s="4238"/>
      <c r="CU224" s="4238"/>
      <c r="CV224" s="4238"/>
      <c r="CW224" s="4238"/>
      <c r="CX224" s="4238"/>
      <c r="CY224" s="4238"/>
      <c r="CZ224" s="4238"/>
      <c r="DA224" s="4238"/>
      <c r="DB224" s="4238"/>
      <c r="DC224" s="4238"/>
      <c r="DD224" s="4238"/>
      <c r="DE224" s="4238"/>
      <c r="DF224" s="4238"/>
      <c r="DG224" s="4238"/>
      <c r="DH224" s="4238"/>
      <c r="DI224" s="4238"/>
      <c r="DJ224" s="4238"/>
      <c r="DK224" s="4238"/>
      <c r="DL224" s="4238"/>
      <c r="DM224" s="4238"/>
      <c r="DN224" s="4238"/>
      <c r="DO224" s="4238"/>
      <c r="DP224" s="4238"/>
      <c r="DQ224" s="4238"/>
      <c r="DR224" s="4238"/>
      <c r="DS224" s="4238"/>
      <c r="DT224" s="4238"/>
      <c r="DU224" s="4238"/>
      <c r="DV224" s="4238"/>
      <c r="DW224" s="4238"/>
      <c r="DX224" s="4238"/>
      <c r="DY224" s="4238"/>
      <c r="DZ224" s="4238"/>
      <c r="EA224" s="4238"/>
      <c r="EB224" s="4238"/>
      <c r="EC224" s="4238"/>
      <c r="ED224" s="4247"/>
      <c r="EE224" s="4378"/>
      <c r="EF224" s="4378" t="str">
        <f>IF(T224="","",T224)</f>
        <v>Добавить централизованную систему для дифференциации</v>
      </c>
      <c r="EG224" s="4378"/>
      <c r="EH224" s="4378"/>
      <c r="EI224" s="4247">
        <v>0</v>
      </c>
    </row>
    <row s="10365" customFormat="1" customHeight="1" ht="23.25">
      <c r="A225" s="4365"/>
      <c r="B225" s="4365" t="s">
        <v>365</v>
      </c>
      <c r="C225" s="4365"/>
      <c r="D225" s="4365"/>
      <c r="E225" s="4366"/>
      <c r="F225" s="4680" t="s">
        <v>162</v>
      </c>
      <c r="G225" s="4365"/>
      <c r="H225" s="4365"/>
      <c r="I225" s="4365"/>
      <c r="J225" s="4365"/>
      <c r="K225" s="4365"/>
      <c r="L225" s="4369"/>
      <c r="M225" s="4681"/>
      <c r="N225" s="4681"/>
      <c r="O225" s="4681"/>
      <c r="P225" s="4682"/>
      <c r="Q225" s="4683"/>
      <c r="R225" s="4684"/>
      <c r="S225" s="4374" t="str">
        <f>INDEX(PT_DIFFERENTIATION_NUM_TER,MATCH(B225,PT_DIFFERENTIATION_TER_ID,0))</f>
        <v>1.14</v>
      </c>
      <c r="T225" s="4685" t="s">
        <v>513</v>
      </c>
      <c r="U225" s="4376"/>
      <c r="V225" s="3960"/>
      <c r="W225" s="3961"/>
      <c r="X225" s="3961"/>
      <c r="Y225" s="3961"/>
      <c r="Z225" s="3961"/>
      <c r="AA225" s="3961"/>
      <c r="AB225" s="3961"/>
      <c r="AC225" s="3961"/>
      <c r="AD225" s="3961"/>
      <c r="AE225" s="3961"/>
      <c r="AF225" s="3962"/>
      <c r="AG225" s="3960" t="str">
        <f>INDEX(PT_DIFFERENTIATION_TER,MATCH(B225,PT_DIFFERENTIATION_TER_ID,0))</f>
        <v>Территория 14</v>
      </c>
      <c r="AH225" s="3961"/>
      <c r="AI225" s="3961"/>
      <c r="AJ225" s="3961"/>
      <c r="AK225" s="3961"/>
      <c r="AL225" s="3961"/>
      <c r="AM225" s="3961"/>
      <c r="AN225" s="3961"/>
      <c r="AO225" s="3961"/>
      <c r="AP225" s="3961"/>
      <c r="AQ225" s="3961"/>
      <c r="AR225" s="3960"/>
      <c r="AS225" s="3961"/>
      <c r="AT225" s="3961"/>
      <c r="AU225" s="3961"/>
      <c r="AV225" s="3961"/>
      <c r="AW225" s="3961"/>
      <c r="AX225" s="3961"/>
      <c r="AY225" s="3961"/>
      <c r="AZ225" s="3961"/>
      <c r="BA225" s="3961"/>
      <c r="BB225" s="3962"/>
      <c r="BC225" s="3960"/>
      <c r="BD225" s="3961"/>
      <c r="BE225" s="3961"/>
      <c r="BF225" s="3961"/>
      <c r="BG225" s="3961"/>
      <c r="BH225" s="3961"/>
      <c r="BI225" s="3961"/>
      <c r="BJ225" s="3961"/>
      <c r="BK225" s="3961"/>
      <c r="BL225" s="3961"/>
      <c r="BM225" s="3962"/>
      <c r="BN225" s="3960"/>
      <c r="BO225" s="3961"/>
      <c r="BP225" s="3961"/>
      <c r="BQ225" s="3961"/>
      <c r="BR225" s="3961"/>
      <c r="BS225" s="3961"/>
      <c r="BT225" s="3961"/>
      <c r="BU225" s="3961"/>
      <c r="BV225" s="3961"/>
      <c r="BW225" s="3961"/>
      <c r="BX225" s="3962"/>
      <c r="BY225" s="3960"/>
      <c r="BZ225" s="3961"/>
      <c r="CA225" s="3961"/>
      <c r="CB225" s="3961"/>
      <c r="CC225" s="3961"/>
      <c r="CD225" s="3961"/>
      <c r="CE225" s="3961"/>
      <c r="CF225" s="3961"/>
      <c r="CG225" s="3961"/>
      <c r="CH225" s="3961"/>
      <c r="CI225" s="3962"/>
      <c r="CJ225" s="3960"/>
      <c r="CK225" s="3961"/>
      <c r="CL225" s="3961"/>
      <c r="CM225" s="3961"/>
      <c r="CN225" s="3961"/>
      <c r="CO225" s="3961"/>
      <c r="CP225" s="3961"/>
      <c r="CQ225" s="3961"/>
      <c r="CR225" s="3961"/>
      <c r="CS225" s="3961"/>
      <c r="CT225" s="3962"/>
      <c r="CU225" s="3960"/>
      <c r="CV225" s="3961"/>
      <c r="CW225" s="3961"/>
      <c r="CX225" s="3961"/>
      <c r="CY225" s="3961"/>
      <c r="CZ225" s="3961"/>
      <c r="DA225" s="3961"/>
      <c r="DB225" s="3961"/>
      <c r="DC225" s="3961"/>
      <c r="DD225" s="3961"/>
      <c r="DE225" s="3962"/>
      <c r="DF225" s="3960"/>
      <c r="DG225" s="3961"/>
      <c r="DH225" s="3961"/>
      <c r="DI225" s="3961"/>
      <c r="DJ225" s="3961"/>
      <c r="DK225" s="3961"/>
      <c r="DL225" s="3961"/>
      <c r="DM225" s="3961"/>
      <c r="DN225" s="3961"/>
      <c r="DO225" s="3961"/>
      <c r="DP225" s="3962"/>
      <c r="DQ225" s="3960"/>
      <c r="DR225" s="3961"/>
      <c r="DS225" s="3961"/>
      <c r="DT225" s="3961"/>
      <c r="DU225" s="3961"/>
      <c r="DV225" s="3961"/>
      <c r="DW225" s="3961"/>
      <c r="DX225" s="3961"/>
      <c r="DY225" s="3961"/>
      <c r="DZ225" s="3961"/>
      <c r="EA225" s="3962"/>
      <c r="EB225" s="3962"/>
      <c r="EC225" s="4502" t="s">
        <v>514</v>
      </c>
      <c r="ED225" s="4247"/>
      <c r="EE225" s="4378"/>
      <c r="EF225" s="4378" t="str">
        <f>IF(T225="","",T225)</f>
        <v>Территория действия тарифа</v>
      </c>
      <c r="EG225" s="4378"/>
      <c r="EH225" s="4378"/>
      <c r="EI225" s="3959">
        <v>0</v>
      </c>
    </row>
    <row s="10366" customFormat="1" customHeight="1" ht="23.25">
      <c r="A226" s="4365"/>
      <c r="B226" s="4365"/>
      <c r="C226" s="4365" t="s">
        <v>366</v>
      </c>
      <c r="D226" s="4365"/>
      <c r="E226" s="4366"/>
      <c r="F226" s="4366" t="s">
        <v>157</v>
      </c>
      <c r="G226" s="4680">
        <v>1</v>
      </c>
      <c r="H226" s="4365"/>
      <c r="I226" s="4365"/>
      <c r="J226" s="4365"/>
      <c r="K226" s="4365"/>
      <c r="L226" s="4369"/>
      <c r="M226" s="4681"/>
      <c r="N226" s="4681"/>
      <c r="O226" s="4681"/>
      <c r="P226" s="4687"/>
      <c r="Q226" s="4683"/>
      <c r="R226" s="4684"/>
      <c r="S226" s="4374" t="str">
        <f>INDEX(PT_DIFFERENTIATION_NUM_CS,MATCH(C226,PT_DIFFERENTIATION_CS_ID,0))</f>
        <v>1.14.1</v>
      </c>
      <c r="T226" s="4688" t="s">
        <v>643</v>
      </c>
      <c r="U226" s="4376"/>
      <c r="V226" s="3960"/>
      <c r="W226" s="3961"/>
      <c r="X226" s="3961"/>
      <c r="Y226" s="3961"/>
      <c r="Z226" s="3961"/>
      <c r="AA226" s="3961"/>
      <c r="AB226" s="3961"/>
      <c r="AC226" s="3961"/>
      <c r="AD226" s="3961"/>
      <c r="AE226" s="3961"/>
      <c r="AF226" s="3962"/>
      <c r="AG226" s="3960" t="str">
        <f>INDEX(PT_DIFFERENTIATION_CS,MATCH(C226,PT_DIFFERENTIATION_CS_ID,0))</f>
        <v>с. Екатериновка</v>
      </c>
      <c r="AH226" s="3961"/>
      <c r="AI226" s="3961"/>
      <c r="AJ226" s="3961"/>
      <c r="AK226" s="3961"/>
      <c r="AL226" s="3961"/>
      <c r="AM226" s="3961"/>
      <c r="AN226" s="3961"/>
      <c r="AO226" s="3961"/>
      <c r="AP226" s="3961"/>
      <c r="AQ226" s="3961"/>
      <c r="AR226" s="3960"/>
      <c r="AS226" s="3961"/>
      <c r="AT226" s="3961"/>
      <c r="AU226" s="3961"/>
      <c r="AV226" s="3961"/>
      <c r="AW226" s="3961"/>
      <c r="AX226" s="3961"/>
      <c r="AY226" s="3961"/>
      <c r="AZ226" s="3961"/>
      <c r="BA226" s="3961"/>
      <c r="BB226" s="3962"/>
      <c r="BC226" s="3960"/>
      <c r="BD226" s="3961"/>
      <c r="BE226" s="3961"/>
      <c r="BF226" s="3961"/>
      <c r="BG226" s="3961"/>
      <c r="BH226" s="3961"/>
      <c r="BI226" s="3961"/>
      <c r="BJ226" s="3961"/>
      <c r="BK226" s="3961"/>
      <c r="BL226" s="3961"/>
      <c r="BM226" s="3962"/>
      <c r="BN226" s="3960"/>
      <c r="BO226" s="3961"/>
      <c r="BP226" s="3961"/>
      <c r="BQ226" s="3961"/>
      <c r="BR226" s="3961"/>
      <c r="BS226" s="3961"/>
      <c r="BT226" s="3961"/>
      <c r="BU226" s="3961"/>
      <c r="BV226" s="3961"/>
      <c r="BW226" s="3961"/>
      <c r="BX226" s="3962"/>
      <c r="BY226" s="3960"/>
      <c r="BZ226" s="3961"/>
      <c r="CA226" s="3961"/>
      <c r="CB226" s="3961"/>
      <c r="CC226" s="3961"/>
      <c r="CD226" s="3961"/>
      <c r="CE226" s="3961"/>
      <c r="CF226" s="3961"/>
      <c r="CG226" s="3961"/>
      <c r="CH226" s="3961"/>
      <c r="CI226" s="3962"/>
      <c r="CJ226" s="3960"/>
      <c r="CK226" s="3961"/>
      <c r="CL226" s="3961"/>
      <c r="CM226" s="3961"/>
      <c r="CN226" s="3961"/>
      <c r="CO226" s="3961"/>
      <c r="CP226" s="3961"/>
      <c r="CQ226" s="3961"/>
      <c r="CR226" s="3961"/>
      <c r="CS226" s="3961"/>
      <c r="CT226" s="3962"/>
      <c r="CU226" s="3960"/>
      <c r="CV226" s="3961"/>
      <c r="CW226" s="3961"/>
      <c r="CX226" s="3961"/>
      <c r="CY226" s="3961"/>
      <c r="CZ226" s="3961"/>
      <c r="DA226" s="3961"/>
      <c r="DB226" s="3961"/>
      <c r="DC226" s="3961"/>
      <c r="DD226" s="3961"/>
      <c r="DE226" s="3962"/>
      <c r="DF226" s="3960"/>
      <c r="DG226" s="3961"/>
      <c r="DH226" s="3961"/>
      <c r="DI226" s="3961"/>
      <c r="DJ226" s="3961"/>
      <c r="DK226" s="3961"/>
      <c r="DL226" s="3961"/>
      <c r="DM226" s="3961"/>
      <c r="DN226" s="3961"/>
      <c r="DO226" s="3961"/>
      <c r="DP226" s="3962"/>
      <c r="DQ226" s="3960"/>
      <c r="DR226" s="3961"/>
      <c r="DS226" s="3961"/>
      <c r="DT226" s="3961"/>
      <c r="DU226" s="3961"/>
      <c r="DV226" s="3961"/>
      <c r="DW226" s="3961"/>
      <c r="DX226" s="3961"/>
      <c r="DY226" s="3961"/>
      <c r="DZ226" s="3961"/>
      <c r="EA226" s="3962"/>
      <c r="EB226" s="3962"/>
      <c r="EC226" s="4502" t="s">
        <v>644</v>
      </c>
      <c r="ED226" s="4247"/>
      <c r="EE226" s="4378"/>
      <c r="EF226" s="4378" t="str">
        <f>IF(T226="","",T226)</f>
        <v>Наименование централизованной системы горячего водоснабжения</v>
      </c>
      <c r="EG226" s="4378"/>
      <c r="EH226" s="4378"/>
      <c r="EI226" s="3959">
        <v>0</v>
      </c>
    </row>
    <row s="10367" customFormat="1" customHeight="1" ht="23.25">
      <c r="A227" s="4365"/>
      <c r="B227" s="4365"/>
      <c r="C227" s="4365"/>
      <c r="D227" s="4365"/>
      <c r="E227" s="4366"/>
      <c r="F227" s="4366" t="s">
        <v>157</v>
      </c>
      <c r="G227" s="4366"/>
      <c r="H227" s="4366"/>
      <c r="I227" s="4368" t="str">
        <f>S226&amp;".1"</f>
        <v>1.14.1.1</v>
      </c>
      <c r="J227" s="4365"/>
      <c r="K227" s="4365"/>
      <c r="L227" s="4369"/>
      <c r="M227" s="4370"/>
      <c r="N227" s="4370"/>
      <c r="O227" s="4370"/>
      <c r="P227" s="4371">
        <v>1</v>
      </c>
      <c r="Q227" s="4371"/>
      <c r="R227" s="4387"/>
      <c r="S227" s="4374" t="str">
        <f>$I227</f>
        <v>1.14.1.1</v>
      </c>
      <c r="T227" s="4690" t="s">
        <v>596</v>
      </c>
      <c r="U227" s="4376"/>
      <c r="V227" s="3963"/>
      <c r="W227" s="3964"/>
      <c r="X227" s="3964"/>
      <c r="Y227" s="3964"/>
      <c r="Z227" s="3964"/>
      <c r="AA227" s="3964"/>
      <c r="AB227" s="3964"/>
      <c r="AC227" s="3964"/>
      <c r="AD227" s="3964"/>
      <c r="AE227" s="3964"/>
      <c r="AF227" s="3965"/>
      <c r="AG227" s="4691"/>
      <c r="AH227" s="4692"/>
      <c r="AI227" s="4692"/>
      <c r="AJ227" s="4692"/>
      <c r="AK227" s="4692"/>
      <c r="AL227" s="4692"/>
      <c r="AM227" s="4692"/>
      <c r="AN227" s="4692"/>
      <c r="AO227" s="4692"/>
      <c r="AP227" s="4692"/>
      <c r="AQ227" s="4692"/>
      <c r="AR227" s="3963"/>
      <c r="AS227" s="3964"/>
      <c r="AT227" s="3964"/>
      <c r="AU227" s="3964"/>
      <c r="AV227" s="3964"/>
      <c r="AW227" s="3964"/>
      <c r="AX227" s="3964"/>
      <c r="AY227" s="3964"/>
      <c r="AZ227" s="3964"/>
      <c r="BA227" s="3964"/>
      <c r="BB227" s="3965"/>
      <c r="BC227" s="3963"/>
      <c r="BD227" s="3964"/>
      <c r="BE227" s="3964"/>
      <c r="BF227" s="3964"/>
      <c r="BG227" s="3964"/>
      <c r="BH227" s="3964"/>
      <c r="BI227" s="3964"/>
      <c r="BJ227" s="3964"/>
      <c r="BK227" s="3964"/>
      <c r="BL227" s="3964"/>
      <c r="BM227" s="3965"/>
      <c r="BN227" s="3963"/>
      <c r="BO227" s="3964"/>
      <c r="BP227" s="3964"/>
      <c r="BQ227" s="3964"/>
      <c r="BR227" s="3964"/>
      <c r="BS227" s="3964"/>
      <c r="BT227" s="3964"/>
      <c r="BU227" s="3964"/>
      <c r="BV227" s="3964"/>
      <c r="BW227" s="3964"/>
      <c r="BX227" s="3965"/>
      <c r="BY227" s="3963"/>
      <c r="BZ227" s="3964"/>
      <c r="CA227" s="3964"/>
      <c r="CB227" s="3964"/>
      <c r="CC227" s="3964"/>
      <c r="CD227" s="3964"/>
      <c r="CE227" s="3964"/>
      <c r="CF227" s="3964"/>
      <c r="CG227" s="3964"/>
      <c r="CH227" s="3964"/>
      <c r="CI227" s="3965"/>
      <c r="CJ227" s="3963"/>
      <c r="CK227" s="3964"/>
      <c r="CL227" s="3964"/>
      <c r="CM227" s="3964"/>
      <c r="CN227" s="3964"/>
      <c r="CO227" s="3964"/>
      <c r="CP227" s="3964"/>
      <c r="CQ227" s="3964"/>
      <c r="CR227" s="3964"/>
      <c r="CS227" s="3964"/>
      <c r="CT227" s="3965"/>
      <c r="CU227" s="3963"/>
      <c r="CV227" s="3964"/>
      <c r="CW227" s="3964"/>
      <c r="CX227" s="3964"/>
      <c r="CY227" s="3964"/>
      <c r="CZ227" s="3964"/>
      <c r="DA227" s="3964"/>
      <c r="DB227" s="3964"/>
      <c r="DC227" s="3964"/>
      <c r="DD227" s="3964"/>
      <c r="DE227" s="3965"/>
      <c r="DF227" s="3963"/>
      <c r="DG227" s="3964"/>
      <c r="DH227" s="3964"/>
      <c r="DI227" s="3964"/>
      <c r="DJ227" s="3964"/>
      <c r="DK227" s="3964"/>
      <c r="DL227" s="3964"/>
      <c r="DM227" s="3964"/>
      <c r="DN227" s="3964"/>
      <c r="DO227" s="3964"/>
      <c r="DP227" s="3965"/>
      <c r="DQ227" s="3963"/>
      <c r="DR227" s="3964"/>
      <c r="DS227" s="3964"/>
      <c r="DT227" s="3964"/>
      <c r="DU227" s="3964"/>
      <c r="DV227" s="3964"/>
      <c r="DW227" s="3964"/>
      <c r="DX227" s="3964"/>
      <c r="DY227" s="3964"/>
      <c r="DZ227" s="3964"/>
      <c r="EA227" s="3965"/>
      <c r="EB227" s="4693"/>
      <c r="EC227" s="4502" t="s">
        <v>597</v>
      </c>
      <c r="ED227" s="4247"/>
      <c r="EE227" s="4378"/>
      <c r="EF227" s="4378" t="str">
        <f>IF(T227="","",T227)</f>
        <v>Наименование признака дифференциации</v>
      </c>
      <c r="EG227" s="4378"/>
      <c r="EH227" s="4378"/>
      <c r="EI227" s="3959">
        <v>0</v>
      </c>
    </row>
    <row s="10368" customFormat="1" customHeight="1" ht="23.25">
      <c r="A228" s="4365"/>
      <c r="B228" s="4365"/>
      <c r="C228" s="4365"/>
      <c r="D228" s="4365"/>
      <c r="E228" s="4366"/>
      <c r="F228" s="4366" t="s">
        <v>157</v>
      </c>
      <c r="G228" s="4366"/>
      <c r="H228" s="4366"/>
      <c r="I228" s="4367"/>
      <c r="J228" s="4368" t="str">
        <f>I227&amp;".1"</f>
        <v>1.14.1.1.1</v>
      </c>
      <c r="K228" s="4365"/>
      <c r="L228" s="4369" t="s">
        <v>522</v>
      </c>
      <c r="M228" s="4370"/>
      <c r="N228" s="4370"/>
      <c r="O228" s="4370"/>
      <c r="P228" s="4371"/>
      <c r="Q228" s="4371">
        <v>1</v>
      </c>
      <c r="R228" s="4373"/>
      <c r="S228" s="4374" t="str">
        <f>$J228</f>
        <v>1.14.1.1.1</v>
      </c>
      <c r="T228" s="4375" t="s">
        <v>523</v>
      </c>
      <c r="U228" s="4376"/>
      <c r="V228" s="3966"/>
      <c r="W228" s="3967"/>
      <c r="X228" s="3967"/>
      <c r="Y228" s="3967"/>
      <c r="Z228" s="3967"/>
      <c r="AA228" s="3967"/>
      <c r="AB228" s="3967"/>
      <c r="AC228" s="3967"/>
      <c r="AD228" s="3967"/>
      <c r="AE228" s="3967"/>
      <c r="AF228" s="3968"/>
      <c r="AG228" s="3966" t="s">
        <v>656</v>
      </c>
      <c r="AH228" s="3967"/>
      <c r="AI228" s="3967"/>
      <c r="AJ228" s="3967"/>
      <c r="AK228" s="3967"/>
      <c r="AL228" s="3967"/>
      <c r="AM228" s="3967"/>
      <c r="AN228" s="3967"/>
      <c r="AO228" s="3967"/>
      <c r="AP228" s="3967"/>
      <c r="AQ228" s="3967"/>
      <c r="AR228" s="3966"/>
      <c r="AS228" s="3967"/>
      <c r="AT228" s="3967"/>
      <c r="AU228" s="3967"/>
      <c r="AV228" s="3967"/>
      <c r="AW228" s="3967"/>
      <c r="AX228" s="3967"/>
      <c r="AY228" s="3967"/>
      <c r="AZ228" s="3967"/>
      <c r="BA228" s="3967"/>
      <c r="BB228" s="3968"/>
      <c r="BC228" s="3966"/>
      <c r="BD228" s="3967"/>
      <c r="BE228" s="3967"/>
      <c r="BF228" s="3967"/>
      <c r="BG228" s="3967"/>
      <c r="BH228" s="3967"/>
      <c r="BI228" s="3967"/>
      <c r="BJ228" s="3967"/>
      <c r="BK228" s="3967"/>
      <c r="BL228" s="3967"/>
      <c r="BM228" s="3968"/>
      <c r="BN228" s="3966"/>
      <c r="BO228" s="3967"/>
      <c r="BP228" s="3967"/>
      <c r="BQ228" s="3967"/>
      <c r="BR228" s="3967"/>
      <c r="BS228" s="3967"/>
      <c r="BT228" s="3967"/>
      <c r="BU228" s="3967"/>
      <c r="BV228" s="3967"/>
      <c r="BW228" s="3967"/>
      <c r="BX228" s="3968"/>
      <c r="BY228" s="3966"/>
      <c r="BZ228" s="3967"/>
      <c r="CA228" s="3967"/>
      <c r="CB228" s="3967"/>
      <c r="CC228" s="3967"/>
      <c r="CD228" s="3967"/>
      <c r="CE228" s="3967"/>
      <c r="CF228" s="3967"/>
      <c r="CG228" s="3967"/>
      <c r="CH228" s="3967"/>
      <c r="CI228" s="3968"/>
      <c r="CJ228" s="3966"/>
      <c r="CK228" s="3967"/>
      <c r="CL228" s="3967"/>
      <c r="CM228" s="3967"/>
      <c r="CN228" s="3967"/>
      <c r="CO228" s="3967"/>
      <c r="CP228" s="3967"/>
      <c r="CQ228" s="3967"/>
      <c r="CR228" s="3967"/>
      <c r="CS228" s="3967"/>
      <c r="CT228" s="3968"/>
      <c r="CU228" s="3966"/>
      <c r="CV228" s="3967"/>
      <c r="CW228" s="3967"/>
      <c r="CX228" s="3967"/>
      <c r="CY228" s="3967"/>
      <c r="CZ228" s="3967"/>
      <c r="DA228" s="3967"/>
      <c r="DB228" s="3967"/>
      <c r="DC228" s="3967"/>
      <c r="DD228" s="3967"/>
      <c r="DE228" s="3968"/>
      <c r="DF228" s="3966"/>
      <c r="DG228" s="3967"/>
      <c r="DH228" s="3967"/>
      <c r="DI228" s="3967"/>
      <c r="DJ228" s="3967"/>
      <c r="DK228" s="3967"/>
      <c r="DL228" s="3967"/>
      <c r="DM228" s="3967"/>
      <c r="DN228" s="3967"/>
      <c r="DO228" s="3967"/>
      <c r="DP228" s="3968"/>
      <c r="DQ228" s="3966"/>
      <c r="DR228" s="3967"/>
      <c r="DS228" s="3967"/>
      <c r="DT228" s="3967"/>
      <c r="DU228" s="3967"/>
      <c r="DV228" s="3967"/>
      <c r="DW228" s="3967"/>
      <c r="DX228" s="3967"/>
      <c r="DY228" s="3967"/>
      <c r="DZ228" s="3967"/>
      <c r="EA228" s="3968"/>
      <c r="EB228" s="3968"/>
      <c r="EC228" s="4377" t="s">
        <v>598</v>
      </c>
      <c r="ED228" s="4247"/>
      <c r="EE228" s="4378"/>
      <c r="EF228" s="4378" t="str">
        <f>IF(T228="","",T228)</f>
        <v>Группа потребителей</v>
      </c>
      <c r="EG228" s="4378"/>
      <c r="EH228" s="4378"/>
      <c r="EI228" s="3959">
        <v>0</v>
      </c>
    </row>
    <row s="10369" customFormat="1" customHeight="1" ht="23.25">
      <c r="A229" s="4365"/>
      <c r="B229" s="4365"/>
      <c r="C229" s="4365"/>
      <c r="D229" s="4365"/>
      <c r="E229" s="4366"/>
      <c r="F229" s="4366" t="s">
        <v>157</v>
      </c>
      <c r="G229" s="4366"/>
      <c r="H229" s="4366"/>
      <c r="I229" s="4367"/>
      <c r="J229" s="4367"/>
      <c r="K229" s="4368" t="str">
        <f>J228&amp;".1"</f>
        <v>1.14.1.1.1.1</v>
      </c>
      <c r="L229" s="4369"/>
      <c r="M229" s="4370"/>
      <c r="N229" s="4370"/>
      <c r="O229" s="4370"/>
      <c r="P229" s="4371"/>
      <c r="Q229" s="4371"/>
      <c r="R229" s="4373">
        <v>1</v>
      </c>
      <c r="S229" s="4374" t="str">
        <f>$K229</f>
        <v>1.14.1.1.1.1</v>
      </c>
      <c r="T229" s="4380" t="s">
        <v>657</v>
      </c>
      <c r="U229" s="4376"/>
      <c r="V229" s="3969"/>
      <c r="W229" s="3969"/>
      <c r="X229" s="3969"/>
      <c r="Y229" s="3969"/>
      <c r="Z229" s="3969"/>
      <c r="AA229" s="3969"/>
      <c r="AB229" s="3969"/>
      <c r="AC229" s="3970"/>
      <c r="AD229" s="3971" t="s">
        <v>63</v>
      </c>
      <c r="AE229" s="3970"/>
      <c r="AF229" s="3971" t="s">
        <v>63</v>
      </c>
      <c r="AG229" s="3969">
        <v>345.33</v>
      </c>
      <c r="AH229" s="3969"/>
      <c r="AI229" s="3969"/>
      <c r="AJ229" s="3969"/>
      <c r="AK229" s="3969"/>
      <c r="AL229" s="3969"/>
      <c r="AM229" s="3969"/>
      <c r="AN229" s="3970">
        <v>45292</v>
      </c>
      <c r="AO229" s="3971" t="s">
        <v>63</v>
      </c>
      <c r="AP229" s="4274">
        <v>45473</v>
      </c>
      <c r="AQ229" s="3971" t="s">
        <v>63</v>
      </c>
      <c r="AR229" s="3969">
        <v>384.56</v>
      </c>
      <c r="AS229" s="3969"/>
      <c r="AT229" s="3969"/>
      <c r="AU229" s="3969"/>
      <c r="AV229" s="3969"/>
      <c r="AW229" s="3969"/>
      <c r="AX229" s="3969"/>
      <c r="AY229" s="3970">
        <v>45474</v>
      </c>
      <c r="AZ229" s="3971" t="s">
        <v>63</v>
      </c>
      <c r="BA229" s="3970">
        <v>45657</v>
      </c>
      <c r="BB229" s="3971" t="s">
        <v>63</v>
      </c>
      <c r="BC229" s="3969">
        <v>382.1</v>
      </c>
      <c r="BD229" s="3969"/>
      <c r="BE229" s="3969"/>
      <c r="BF229" s="3969"/>
      <c r="BG229" s="3969"/>
      <c r="BH229" s="3969"/>
      <c r="BI229" s="3969"/>
      <c r="BJ229" s="3970">
        <v>45658</v>
      </c>
      <c r="BK229" s="3971" t="s">
        <v>63</v>
      </c>
      <c r="BL229" s="3970">
        <v>45838</v>
      </c>
      <c r="BM229" s="3971" t="s">
        <v>63</v>
      </c>
      <c r="BN229" s="3969">
        <v>446.44</v>
      </c>
      <c r="BO229" s="3969"/>
      <c r="BP229" s="3969"/>
      <c r="BQ229" s="3969"/>
      <c r="BR229" s="3969"/>
      <c r="BS229" s="3969"/>
      <c r="BT229" s="3969"/>
      <c r="BU229" s="3970">
        <v>45839</v>
      </c>
      <c r="BV229" s="3971" t="s">
        <v>63</v>
      </c>
      <c r="BW229" s="3970">
        <v>46022</v>
      </c>
      <c r="BX229" s="3971" t="s">
        <v>63</v>
      </c>
      <c r="BY229" s="3969">
        <v>426.55</v>
      </c>
      <c r="BZ229" s="3969"/>
      <c r="CA229" s="3969"/>
      <c r="CB229" s="3969"/>
      <c r="CC229" s="3969"/>
      <c r="CD229" s="3969"/>
      <c r="CE229" s="3969"/>
      <c r="CF229" s="3970">
        <v>46023</v>
      </c>
      <c r="CG229" s="3971" t="s">
        <v>63</v>
      </c>
      <c r="CH229" s="3970">
        <v>46203</v>
      </c>
      <c r="CI229" s="3971" t="s">
        <v>63</v>
      </c>
      <c r="CJ229" s="3969">
        <v>465.62</v>
      </c>
      <c r="CK229" s="3969"/>
      <c r="CL229" s="3969"/>
      <c r="CM229" s="3969"/>
      <c r="CN229" s="3969"/>
      <c r="CO229" s="3969"/>
      <c r="CP229" s="3969"/>
      <c r="CQ229" s="3970">
        <v>46204</v>
      </c>
      <c r="CR229" s="3971" t="s">
        <v>63</v>
      </c>
      <c r="CS229" s="3970">
        <v>46387</v>
      </c>
      <c r="CT229" s="3971" t="s">
        <v>63</v>
      </c>
      <c r="CU229" s="3969">
        <v>424.48</v>
      </c>
      <c r="CV229" s="3969"/>
      <c r="CW229" s="3969"/>
      <c r="CX229" s="3969"/>
      <c r="CY229" s="3969"/>
      <c r="CZ229" s="3969"/>
      <c r="DA229" s="3969"/>
      <c r="DB229" s="3970">
        <v>46388</v>
      </c>
      <c r="DC229" s="3971" t="s">
        <v>63</v>
      </c>
      <c r="DD229" s="3970">
        <v>46568</v>
      </c>
      <c r="DE229" s="3971" t="s">
        <v>63</v>
      </c>
      <c r="DF229" s="3969">
        <v>476.46</v>
      </c>
      <c r="DG229" s="3969"/>
      <c r="DH229" s="3969"/>
      <c r="DI229" s="3969"/>
      <c r="DJ229" s="3969"/>
      <c r="DK229" s="3969"/>
      <c r="DL229" s="3969"/>
      <c r="DM229" s="3970">
        <v>46569</v>
      </c>
      <c r="DN229" s="3971" t="s">
        <v>63</v>
      </c>
      <c r="DO229" s="3970">
        <v>46752</v>
      </c>
      <c r="DP229" s="3971" t="s">
        <v>63</v>
      </c>
      <c r="DQ229" s="3969">
        <v>484.32</v>
      </c>
      <c r="DR229" s="3969"/>
      <c r="DS229" s="3969"/>
      <c r="DT229" s="3969"/>
      <c r="DU229" s="3969"/>
      <c r="DV229" s="3969"/>
      <c r="DW229" s="3969"/>
      <c r="DX229" s="3970">
        <v>46935</v>
      </c>
      <c r="DY229" s="3971" t="s">
        <v>63</v>
      </c>
      <c r="DZ229" s="3970">
        <v>47118</v>
      </c>
      <c r="EA229" s="3971" t="s">
        <v>63</v>
      </c>
      <c r="EB229" s="4381"/>
      <c r="EC229" s="4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229" s="4247">
        <f>STRCHECKDATE(V230:EB230)</f>
      </c>
      <c r="EE229" s="4378"/>
      <c r="EF229" s="4378" t="str">
        <f>IF(T229="","",T229)</f>
        <v>Без учета НДС</v>
      </c>
      <c r="EG229" s="4378"/>
      <c r="EH229" s="4378"/>
      <c r="EI229" s="3959">
        <v>0</v>
      </c>
    </row>
    <row s="10370" customFormat="1" customHeight="1" ht="14.25">
      <c r="A230" s="4365"/>
      <c r="B230" s="4365"/>
      <c r="C230" s="4365"/>
      <c r="D230" s="4365"/>
      <c r="E230" s="4366"/>
      <c r="F230" s="4366" t="s">
        <v>157</v>
      </c>
      <c r="G230" s="4366"/>
      <c r="H230" s="4366"/>
      <c r="I230" s="4367"/>
      <c r="J230" s="4367"/>
      <c r="K230" s="4368"/>
      <c r="L230" s="4369"/>
      <c r="M230" s="4370"/>
      <c r="N230" s="4370"/>
      <c r="O230" s="4370"/>
      <c r="P230" s="4371"/>
      <c r="Q230" s="4371"/>
      <c r="R230" s="4373"/>
      <c r="S230" s="4384"/>
      <c r="T230" s="4376"/>
      <c r="U230" s="4376"/>
      <c r="V230" s="3972"/>
      <c r="W230" s="3972"/>
      <c r="X230" s="3972"/>
      <c r="Y230" s="3972"/>
      <c r="Z230" s="3972"/>
      <c r="AA230" s="3972"/>
      <c r="AB230" s="3972"/>
      <c r="AC230" s="3973"/>
      <c r="AD230" s="3971"/>
      <c r="AE230" s="3973"/>
      <c r="AF230" s="3971"/>
      <c r="AG230" s="3972"/>
      <c r="AH230" s="3972"/>
      <c r="AI230" s="3972"/>
      <c r="AJ230" s="3972"/>
      <c r="AK230" s="3972"/>
      <c r="AL230" s="3972"/>
      <c r="AM230" s="3972"/>
      <c r="AN230" s="3973"/>
      <c r="AO230" s="3971"/>
      <c r="AP230" s="4275"/>
      <c r="AQ230" s="3971"/>
      <c r="AR230" s="3972"/>
      <c r="AS230" s="3972"/>
      <c r="AT230" s="3972"/>
      <c r="AU230" s="3972"/>
      <c r="AV230" s="3972"/>
      <c r="AW230" s="3972"/>
      <c r="AX230" s="3972"/>
      <c r="AY230" s="3973"/>
      <c r="AZ230" s="3971"/>
      <c r="BA230" s="3973"/>
      <c r="BB230" s="3971"/>
      <c r="BC230" s="3972"/>
      <c r="BD230" s="3972"/>
      <c r="BE230" s="3972"/>
      <c r="BF230" s="3972"/>
      <c r="BG230" s="3972"/>
      <c r="BH230" s="3972"/>
      <c r="BI230" s="3972"/>
      <c r="BJ230" s="3973"/>
      <c r="BK230" s="3971"/>
      <c r="BL230" s="3973"/>
      <c r="BM230" s="3971"/>
      <c r="BN230" s="3972"/>
      <c r="BO230" s="3972"/>
      <c r="BP230" s="3972"/>
      <c r="BQ230" s="3972"/>
      <c r="BR230" s="3972"/>
      <c r="BS230" s="3972"/>
      <c r="BT230" s="3972"/>
      <c r="BU230" s="3973"/>
      <c r="BV230" s="3971"/>
      <c r="BW230" s="3973"/>
      <c r="BX230" s="3971"/>
      <c r="BY230" s="3972"/>
      <c r="BZ230" s="3972"/>
      <c r="CA230" s="3972"/>
      <c r="CB230" s="3972"/>
      <c r="CC230" s="3972"/>
      <c r="CD230" s="3972"/>
      <c r="CE230" s="3972"/>
      <c r="CF230" s="3973"/>
      <c r="CG230" s="3971"/>
      <c r="CH230" s="3973"/>
      <c r="CI230" s="3971"/>
      <c r="CJ230" s="3972"/>
      <c r="CK230" s="3972"/>
      <c r="CL230" s="3972"/>
      <c r="CM230" s="3972"/>
      <c r="CN230" s="3972"/>
      <c r="CO230" s="3972"/>
      <c r="CP230" s="3972"/>
      <c r="CQ230" s="3973"/>
      <c r="CR230" s="3971"/>
      <c r="CS230" s="3973"/>
      <c r="CT230" s="3971"/>
      <c r="CU230" s="3972"/>
      <c r="CV230" s="3972"/>
      <c r="CW230" s="3972"/>
      <c r="CX230" s="3972"/>
      <c r="CY230" s="3972"/>
      <c r="CZ230" s="3972"/>
      <c r="DA230" s="3972"/>
      <c r="DB230" s="3973"/>
      <c r="DC230" s="3971"/>
      <c r="DD230" s="3973"/>
      <c r="DE230" s="3971"/>
      <c r="DF230" s="3972"/>
      <c r="DG230" s="3972"/>
      <c r="DH230" s="3972"/>
      <c r="DI230" s="3972"/>
      <c r="DJ230" s="3972"/>
      <c r="DK230" s="3972"/>
      <c r="DL230" s="3972"/>
      <c r="DM230" s="3973"/>
      <c r="DN230" s="3971"/>
      <c r="DO230" s="3973"/>
      <c r="DP230" s="3971"/>
      <c r="DQ230" s="3972"/>
      <c r="DR230" s="3972"/>
      <c r="DS230" s="3972"/>
      <c r="DT230" s="3972"/>
      <c r="DU230" s="3972"/>
      <c r="DV230" s="3972"/>
      <c r="DW230" s="3972"/>
      <c r="DX230" s="3973"/>
      <c r="DY230" s="3971"/>
      <c r="DZ230" s="3973"/>
      <c r="EA230" s="3971"/>
      <c r="EB230" s="4385"/>
      <c r="EC230" s="4382"/>
      <c r="ED230" s="4247"/>
      <c r="EE230" s="4378"/>
      <c r="EF230" s="4378" t="str">
        <f>IF(T230="","",T230)</f>
        <v/>
      </c>
      <c r="EG230" s="4378"/>
      <c r="EH230" s="4378"/>
      <c r="EI230" s="3959">
        <v>0</v>
      </c>
    </row>
    <row s="10371" customFormat="1" customHeight="1" ht="21">
      <c r="A231" s="4365"/>
      <c r="B231" s="4365"/>
      <c r="C231" s="4365"/>
      <c r="D231" s="4365"/>
      <c r="E231" s="4366"/>
      <c r="F231" s="4366" t="s">
        <v>157</v>
      </c>
      <c r="G231" s="4366"/>
      <c r="H231" s="4366"/>
      <c r="I231" s="4367"/>
      <c r="J231" s="4368"/>
      <c r="K231" s="4365"/>
      <c r="L231" s="4369"/>
      <c r="M231" s="4370"/>
      <c r="N231" s="4370"/>
      <c r="O231" s="4370"/>
      <c r="P231" s="4371"/>
      <c r="Q231" s="4371"/>
      <c r="R231" s="4387"/>
      <c r="S231" s="10372"/>
      <c r="T231" s="10373" t="s">
        <v>599</v>
      </c>
      <c r="U231" s="10374"/>
      <c r="V231" s="10375"/>
      <c r="W231" s="10376"/>
      <c r="X231" s="10377"/>
      <c r="Y231" s="10378"/>
      <c r="Z231" s="10379"/>
      <c r="AA231" s="10380"/>
      <c r="AB231" s="10381"/>
      <c r="AC231" s="10382"/>
      <c r="AD231" s="10383"/>
      <c r="AE231" s="10384"/>
      <c r="AF231" s="10385"/>
      <c r="AG231" s="10386"/>
      <c r="AH231" s="10387"/>
      <c r="AI231" s="10388"/>
      <c r="AJ231" s="10389"/>
      <c r="AK231" s="10390"/>
      <c r="AL231" s="10391"/>
      <c r="AM231" s="10392"/>
      <c r="AN231" s="10393"/>
      <c r="AO231" s="10394"/>
      <c r="AP231" s="10395"/>
      <c r="AQ231" s="10396"/>
      <c r="AR231" s="10397"/>
      <c r="AS231" s="10398"/>
      <c r="AT231" s="10399"/>
      <c r="AU231" s="10400"/>
      <c r="AV231" s="10401"/>
      <c r="AW231" s="10402"/>
      <c r="AX231" s="10403"/>
      <c r="AY231" s="10404"/>
      <c r="AZ231" s="10405"/>
      <c r="BA231" s="10406"/>
      <c r="BB231" s="10407"/>
      <c r="BC231" s="10408"/>
      <c r="BD231" s="10409"/>
      <c r="BE231" s="10410"/>
      <c r="BF231" s="10411"/>
      <c r="BG231" s="10412"/>
      <c r="BH231" s="10413"/>
      <c r="BI231" s="10414"/>
      <c r="BJ231" s="10415"/>
      <c r="BK231" s="10416"/>
      <c r="BL231" s="10417"/>
      <c r="BM231" s="10418"/>
      <c r="BN231" s="10419"/>
      <c r="BO231" s="10420"/>
      <c r="BP231" s="10421"/>
      <c r="BQ231" s="10422"/>
      <c r="BR231" s="10423"/>
      <c r="BS231" s="10424"/>
      <c r="BT231" s="10425"/>
      <c r="BU231" s="10426"/>
      <c r="BV231" s="10427"/>
      <c r="BW231" s="10428"/>
      <c r="BX231" s="10429"/>
      <c r="BY231" s="10430"/>
      <c r="BZ231" s="10431"/>
      <c r="CA231" s="10432"/>
      <c r="CB231" s="10433"/>
      <c r="CC231" s="10434"/>
      <c r="CD231" s="10435"/>
      <c r="CE231" s="10436"/>
      <c r="CF231" s="10437"/>
      <c r="CG231" s="10438"/>
      <c r="CH231" s="10439"/>
      <c r="CI231" s="10440"/>
      <c r="CJ231" s="10441"/>
      <c r="CK231" s="10442"/>
      <c r="CL231" s="10443"/>
      <c r="CM231" s="10444"/>
      <c r="CN231" s="10445"/>
      <c r="CO231" s="10446"/>
      <c r="CP231" s="10447"/>
      <c r="CQ231" s="10448"/>
      <c r="CR231" s="10449"/>
      <c r="CS231" s="10450"/>
      <c r="CT231" s="10451"/>
      <c r="CU231" s="10452"/>
      <c r="CV231" s="10453"/>
      <c r="CW231" s="10454"/>
      <c r="CX231" s="10455"/>
      <c r="CY231" s="10456"/>
      <c r="CZ231" s="10457"/>
      <c r="DA231" s="10458"/>
      <c r="DB231" s="10459"/>
      <c r="DC231" s="10460"/>
      <c r="DD231" s="10461"/>
      <c r="DE231" s="10462"/>
      <c r="DF231" s="10463"/>
      <c r="DG231" s="10464"/>
      <c r="DH231" s="10465"/>
      <c r="DI231" s="10466"/>
      <c r="DJ231" s="10467"/>
      <c r="DK231" s="10468"/>
      <c r="DL231" s="10469"/>
      <c r="DM231" s="10470"/>
      <c r="DN231" s="10471"/>
      <c r="DO231" s="10472"/>
      <c r="DP231" s="10473"/>
      <c r="DQ231" s="10474"/>
      <c r="DR231" s="10475"/>
      <c r="DS231" s="10476"/>
      <c r="DT231" s="10477"/>
      <c r="DU231" s="10478"/>
      <c r="DV231" s="10479"/>
      <c r="DW231" s="10480"/>
      <c r="DX231" s="10481"/>
      <c r="DY231" s="10482"/>
      <c r="DZ231" s="10483"/>
      <c r="EA231" s="10484"/>
      <c r="EB231" s="10485"/>
      <c r="EC231" s="4502" t="s">
        <v>600</v>
      </c>
      <c r="ED231" s="4247"/>
      <c r="EE231" s="4378"/>
      <c r="EF231" s="4378" t="str">
        <f>IF(T231="","",T231)</f>
        <v>Добавить значение признака дифференциации</v>
      </c>
      <c r="EG231" s="4378"/>
      <c r="EH231" s="4378"/>
      <c r="EI231" s="3959">
        <v>0</v>
      </c>
    </row>
    <row s="10486" customFormat="1" customHeight="1" ht="21">
      <c r="A232" s="4365"/>
      <c r="B232" s="4365"/>
      <c r="C232" s="4365"/>
      <c r="D232" s="4365"/>
      <c r="E232" s="4366"/>
      <c r="F232" s="4366" t="s">
        <v>157</v>
      </c>
      <c r="G232" s="4366"/>
      <c r="H232" s="4366"/>
      <c r="I232" s="4368"/>
      <c r="J232" s="4365"/>
      <c r="K232" s="4365"/>
      <c r="L232" s="4369"/>
      <c r="M232" s="4370"/>
      <c r="N232" s="4370"/>
      <c r="O232" s="4370"/>
      <c r="P232" s="4371"/>
      <c r="Q232" s="4371"/>
      <c r="R232" s="4387"/>
      <c r="S232" s="10487"/>
      <c r="T232" s="10488" t="s">
        <v>528</v>
      </c>
      <c r="U232" s="10489"/>
      <c r="V232" s="10490"/>
      <c r="W232" s="10491"/>
      <c r="X232" s="10492"/>
      <c r="Y232" s="10493"/>
      <c r="Z232" s="10494"/>
      <c r="AA232" s="10495"/>
      <c r="AB232" s="10496"/>
      <c r="AC232" s="10497"/>
      <c r="AD232" s="10498"/>
      <c r="AE232" s="10499"/>
      <c r="AF232" s="10500"/>
      <c r="AG232" s="10501"/>
      <c r="AH232" s="10502"/>
      <c r="AI232" s="10503"/>
      <c r="AJ232" s="10504"/>
      <c r="AK232" s="10505"/>
      <c r="AL232" s="10506"/>
      <c r="AM232" s="10507"/>
      <c r="AN232" s="10508"/>
      <c r="AO232" s="10509"/>
      <c r="AP232" s="10510"/>
      <c r="AQ232" s="10511"/>
      <c r="AR232" s="10512"/>
      <c r="AS232" s="10513"/>
      <c r="AT232" s="10514"/>
      <c r="AU232" s="10515"/>
      <c r="AV232" s="10516"/>
      <c r="AW232" s="10517"/>
      <c r="AX232" s="10518"/>
      <c r="AY232" s="10519"/>
      <c r="AZ232" s="10520"/>
      <c r="BA232" s="10521"/>
      <c r="BB232" s="10522"/>
      <c r="BC232" s="10523"/>
      <c r="BD232" s="10524"/>
      <c r="BE232" s="10525"/>
      <c r="BF232" s="10526"/>
      <c r="BG232" s="10527"/>
      <c r="BH232" s="10528"/>
      <c r="BI232" s="10529"/>
      <c r="BJ232" s="10530"/>
      <c r="BK232" s="10531"/>
      <c r="BL232" s="10532"/>
      <c r="BM232" s="10533"/>
      <c r="BN232" s="10534"/>
      <c r="BO232" s="10535"/>
      <c r="BP232" s="10536"/>
      <c r="BQ232" s="10537"/>
      <c r="BR232" s="10538"/>
      <c r="BS232" s="10539"/>
      <c r="BT232" s="10540"/>
      <c r="BU232" s="10541"/>
      <c r="BV232" s="10542"/>
      <c r="BW232" s="10543"/>
      <c r="BX232" s="10544"/>
      <c r="BY232" s="10545"/>
      <c r="BZ232" s="10546"/>
      <c r="CA232" s="10547"/>
      <c r="CB232" s="10548"/>
      <c r="CC232" s="10549"/>
      <c r="CD232" s="10550"/>
      <c r="CE232" s="10551"/>
      <c r="CF232" s="10552"/>
      <c r="CG232" s="10553"/>
      <c r="CH232" s="10554"/>
      <c r="CI232" s="10555"/>
      <c r="CJ232" s="10556"/>
      <c r="CK232" s="10557"/>
      <c r="CL232" s="10558"/>
      <c r="CM232" s="10559"/>
      <c r="CN232" s="10560"/>
      <c r="CO232" s="10561"/>
      <c r="CP232" s="10562"/>
      <c r="CQ232" s="10563"/>
      <c r="CR232" s="10564"/>
      <c r="CS232" s="10565"/>
      <c r="CT232" s="10566"/>
      <c r="CU232" s="10567"/>
      <c r="CV232" s="10568"/>
      <c r="CW232" s="10569"/>
      <c r="CX232" s="10570"/>
      <c r="CY232" s="10571"/>
      <c r="CZ232" s="10572"/>
      <c r="DA232" s="10573"/>
      <c r="DB232" s="10574"/>
      <c r="DC232" s="10575"/>
      <c r="DD232" s="10576"/>
      <c r="DE232" s="10577"/>
      <c r="DF232" s="10578"/>
      <c r="DG232" s="10579"/>
      <c r="DH232" s="10580"/>
      <c r="DI232" s="10581"/>
      <c r="DJ232" s="10582"/>
      <c r="DK232" s="10583"/>
      <c r="DL232" s="10584"/>
      <c r="DM232" s="10585"/>
      <c r="DN232" s="10586"/>
      <c r="DO232" s="10587"/>
      <c r="DP232" s="10588"/>
      <c r="DQ232" s="10589"/>
      <c r="DR232" s="10590"/>
      <c r="DS232" s="10591"/>
      <c r="DT232" s="10592"/>
      <c r="DU232" s="10593"/>
      <c r="DV232" s="10594"/>
      <c r="DW232" s="10595"/>
      <c r="DX232" s="10596"/>
      <c r="DY232" s="10597"/>
      <c r="DZ232" s="10598"/>
      <c r="EA232" s="10599"/>
      <c r="EB232" s="10600"/>
      <c r="EC232" s="10601"/>
      <c r="ED232" s="4247"/>
      <c r="EE232" s="4378"/>
      <c r="EF232" s="4378" t="str">
        <f>IF(T232="","",T232)</f>
        <v>Добавить группу потребителей</v>
      </c>
      <c r="EG232" s="4378"/>
      <c r="EH232" s="4378"/>
      <c r="EI232" s="3959">
        <v>0</v>
      </c>
    </row>
    <row s="10602" customFormat="1" customHeight="1" ht="21">
      <c r="A233" s="4365"/>
      <c r="B233" s="4365"/>
      <c r="C233" s="4365"/>
      <c r="D233" s="4365"/>
      <c r="E233" s="4366"/>
      <c r="F233" s="4366" t="s">
        <v>157</v>
      </c>
      <c r="G233" s="4366"/>
      <c r="H233" s="4680"/>
      <c r="I233" s="4365"/>
      <c r="J233" s="4365"/>
      <c r="K233" s="4365"/>
      <c r="L233" s="4369"/>
      <c r="M233" s="4681"/>
      <c r="N233" s="4681"/>
      <c r="O233" s="4239"/>
      <c r="P233" s="5047"/>
      <c r="Q233" s="5048"/>
      <c r="R233" s="5049"/>
      <c r="S233" s="10603"/>
      <c r="T233" s="10604" t="s">
        <v>601</v>
      </c>
      <c r="U233" s="10605"/>
      <c r="V233" s="10606"/>
      <c r="W233" s="10607"/>
      <c r="X233" s="10608"/>
      <c r="Y233" s="10609"/>
      <c r="Z233" s="10610"/>
      <c r="AA233" s="10611"/>
      <c r="AB233" s="10612"/>
      <c r="AC233" s="10613"/>
      <c r="AD233" s="10614"/>
      <c r="AE233" s="10615"/>
      <c r="AF233" s="10616"/>
      <c r="AG233" s="10617"/>
      <c r="AH233" s="10618"/>
      <c r="AI233" s="10619"/>
      <c r="AJ233" s="10620"/>
      <c r="AK233" s="10621"/>
      <c r="AL233" s="10622"/>
      <c r="AM233" s="10623"/>
      <c r="AN233" s="10624"/>
      <c r="AO233" s="10625"/>
      <c r="AP233" s="10626"/>
      <c r="AQ233" s="10627"/>
      <c r="AR233" s="10628"/>
      <c r="AS233" s="10629"/>
      <c r="AT233" s="10630"/>
      <c r="AU233" s="10631"/>
      <c r="AV233" s="10632"/>
      <c r="AW233" s="10633"/>
      <c r="AX233" s="10634"/>
      <c r="AY233" s="10635"/>
      <c r="AZ233" s="10636"/>
      <c r="BA233" s="10637"/>
      <c r="BB233" s="10638"/>
      <c r="BC233" s="10639"/>
      <c r="BD233" s="10640"/>
      <c r="BE233" s="10641"/>
      <c r="BF233" s="10642"/>
      <c r="BG233" s="10643"/>
      <c r="BH233" s="10644"/>
      <c r="BI233" s="10645"/>
      <c r="BJ233" s="10646"/>
      <c r="BK233" s="10647"/>
      <c r="BL233" s="10648"/>
      <c r="BM233" s="10649"/>
      <c r="BN233" s="10650"/>
      <c r="BO233" s="10651"/>
      <c r="BP233" s="10652"/>
      <c r="BQ233" s="10653"/>
      <c r="BR233" s="10654"/>
      <c r="BS233" s="10655"/>
      <c r="BT233" s="10656"/>
      <c r="BU233" s="10657"/>
      <c r="BV233" s="10658"/>
      <c r="BW233" s="10659"/>
      <c r="BX233" s="10660"/>
      <c r="BY233" s="10661"/>
      <c r="BZ233" s="10662"/>
      <c r="CA233" s="10663"/>
      <c r="CB233" s="10664"/>
      <c r="CC233" s="10665"/>
      <c r="CD233" s="10666"/>
      <c r="CE233" s="10667"/>
      <c r="CF233" s="10668"/>
      <c r="CG233" s="10669"/>
      <c r="CH233" s="10670"/>
      <c r="CI233" s="10671"/>
      <c r="CJ233" s="10672"/>
      <c r="CK233" s="10673"/>
      <c r="CL233" s="10674"/>
      <c r="CM233" s="10675"/>
      <c r="CN233" s="10676"/>
      <c r="CO233" s="10677"/>
      <c r="CP233" s="10678"/>
      <c r="CQ233" s="10679"/>
      <c r="CR233" s="10680"/>
      <c r="CS233" s="10681"/>
      <c r="CT233" s="10682"/>
      <c r="CU233" s="10683"/>
      <c r="CV233" s="10684"/>
      <c r="CW233" s="10685"/>
      <c r="CX233" s="10686"/>
      <c r="CY233" s="10687"/>
      <c r="CZ233" s="10688"/>
      <c r="DA233" s="10689"/>
      <c r="DB233" s="10690"/>
      <c r="DC233" s="10691"/>
      <c r="DD233" s="10692"/>
      <c r="DE233" s="10693"/>
      <c r="DF233" s="10694"/>
      <c r="DG233" s="10695"/>
      <c r="DH233" s="10696"/>
      <c r="DI233" s="10697"/>
      <c r="DJ233" s="10698"/>
      <c r="DK233" s="10699"/>
      <c r="DL233" s="10700"/>
      <c r="DM233" s="10701"/>
      <c r="DN233" s="10702"/>
      <c r="DO233" s="10703"/>
      <c r="DP233" s="10704"/>
      <c r="DQ233" s="10705"/>
      <c r="DR233" s="10706"/>
      <c r="DS233" s="10707"/>
      <c r="DT233" s="10708"/>
      <c r="DU233" s="10709"/>
      <c r="DV233" s="10710"/>
      <c r="DW233" s="10711"/>
      <c r="DX233" s="10712"/>
      <c r="DY233" s="10713"/>
      <c r="DZ233" s="10714"/>
      <c r="EA233" s="10715"/>
      <c r="EB233" s="10716"/>
      <c r="EC233" s="10717"/>
      <c r="ED233" s="4247"/>
      <c r="EE233" s="4378"/>
      <c r="EF233" s="4378" t="str">
        <f>IF(T233="","",T233)</f>
        <v>Добавить наименование признака дифференциации</v>
      </c>
      <c r="EG233" s="4378"/>
      <c r="EH233" s="4378"/>
      <c r="EI233" s="3959">
        <v>0</v>
      </c>
    </row>
    <row s="10718" customFormat="1" customHeight="1" ht="14.25">
      <c r="A234" s="5166"/>
      <c r="B234" s="5166"/>
      <c r="C234" s="5166"/>
      <c r="D234" s="5166"/>
      <c r="E234" s="4366"/>
      <c r="F234" s="4680" t="s">
        <v>157</v>
      </c>
      <c r="G234" s="5166"/>
      <c r="H234" s="5166"/>
      <c r="I234" s="5166"/>
      <c r="J234" s="5166"/>
      <c r="K234" s="5166"/>
      <c r="L234" s="5167"/>
      <c r="M234" s="5168"/>
      <c r="N234" s="5168"/>
      <c r="O234" s="4247"/>
      <c r="P234" s="5169"/>
      <c r="Q234" s="5170"/>
      <c r="R234" s="5169"/>
      <c r="S234" s="5171"/>
      <c r="T234" s="5172" t="s">
        <v>315</v>
      </c>
      <c r="U234" s="4238"/>
      <c r="V234" s="4238"/>
      <c r="W234" s="4238"/>
      <c r="X234" s="4238"/>
      <c r="Y234" s="4238"/>
      <c r="Z234" s="4238"/>
      <c r="AA234" s="4238"/>
      <c r="AB234" s="4238"/>
      <c r="AC234" s="4238"/>
      <c r="AD234" s="4238"/>
      <c r="AE234" s="4238"/>
      <c r="AF234" s="4238"/>
      <c r="AG234" s="4238"/>
      <c r="AH234" s="4238"/>
      <c r="AI234" s="4238"/>
      <c r="AJ234" s="4238"/>
      <c r="AK234" s="4238"/>
      <c r="AL234" s="4238"/>
      <c r="AM234" s="4238"/>
      <c r="AN234" s="4238"/>
      <c r="AO234" s="4238"/>
      <c r="AP234" s="4238"/>
      <c r="AQ234" s="4238"/>
      <c r="AR234" s="4238"/>
      <c r="AS234" s="4238"/>
      <c r="AT234" s="4238"/>
      <c r="AU234" s="4238"/>
      <c r="AV234" s="4238"/>
      <c r="AW234" s="4238"/>
      <c r="AX234" s="4238"/>
      <c r="AY234" s="4238"/>
      <c r="AZ234" s="4238"/>
      <c r="BA234" s="4238"/>
      <c r="BB234" s="4238"/>
      <c r="BC234" s="4238"/>
      <c r="BD234" s="4238"/>
      <c r="BE234" s="4238"/>
      <c r="BF234" s="4238"/>
      <c r="BG234" s="4238"/>
      <c r="BH234" s="4238"/>
      <c r="BI234" s="4238"/>
      <c r="BJ234" s="4238"/>
      <c r="BK234" s="4238"/>
      <c r="BL234" s="4238"/>
      <c r="BM234" s="4238"/>
      <c r="BN234" s="4238"/>
      <c r="BO234" s="4238"/>
      <c r="BP234" s="4238"/>
      <c r="BQ234" s="4238"/>
      <c r="BR234" s="4238"/>
      <c r="BS234" s="4238"/>
      <c r="BT234" s="4238"/>
      <c r="BU234" s="4238"/>
      <c r="BV234" s="4238"/>
      <c r="BW234" s="4238"/>
      <c r="BX234" s="4238"/>
      <c r="BY234" s="4238"/>
      <c r="BZ234" s="4238"/>
      <c r="CA234" s="4238"/>
      <c r="CB234" s="4238"/>
      <c r="CC234" s="4238"/>
      <c r="CD234" s="4238"/>
      <c r="CE234" s="4238"/>
      <c r="CF234" s="4238"/>
      <c r="CG234" s="4238"/>
      <c r="CH234" s="4238"/>
      <c r="CI234" s="4238"/>
      <c r="CJ234" s="4238"/>
      <c r="CK234" s="4238"/>
      <c r="CL234" s="4238"/>
      <c r="CM234" s="4238"/>
      <c r="CN234" s="4238"/>
      <c r="CO234" s="4238"/>
      <c r="CP234" s="4238"/>
      <c r="CQ234" s="4238"/>
      <c r="CR234" s="4238"/>
      <c r="CS234" s="4238"/>
      <c r="CT234" s="4238"/>
      <c r="CU234" s="4238"/>
      <c r="CV234" s="4238"/>
      <c r="CW234" s="4238"/>
      <c r="CX234" s="4238"/>
      <c r="CY234" s="4238"/>
      <c r="CZ234" s="4238"/>
      <c r="DA234" s="4238"/>
      <c r="DB234" s="4238"/>
      <c r="DC234" s="4238"/>
      <c r="DD234" s="4238"/>
      <c r="DE234" s="4238"/>
      <c r="DF234" s="4238"/>
      <c r="DG234" s="4238"/>
      <c r="DH234" s="4238"/>
      <c r="DI234" s="4238"/>
      <c r="DJ234" s="4238"/>
      <c r="DK234" s="4238"/>
      <c r="DL234" s="4238"/>
      <c r="DM234" s="4238"/>
      <c r="DN234" s="4238"/>
      <c r="DO234" s="4238"/>
      <c r="DP234" s="4238"/>
      <c r="DQ234" s="4238"/>
      <c r="DR234" s="4238"/>
      <c r="DS234" s="4238"/>
      <c r="DT234" s="4238"/>
      <c r="DU234" s="4238"/>
      <c r="DV234" s="4238"/>
      <c r="DW234" s="4238"/>
      <c r="DX234" s="4238"/>
      <c r="DY234" s="4238"/>
      <c r="DZ234" s="4238"/>
      <c r="EA234" s="4238"/>
      <c r="EB234" s="4238"/>
      <c r="EC234" s="4238"/>
      <c r="ED234" s="4247"/>
      <c r="EE234" s="4378"/>
      <c r="EF234" s="4378" t="str">
        <f>IF(T234="","",T234)</f>
        <v>Добавить централизованную систему для дифференциации</v>
      </c>
      <c r="EG234" s="4378"/>
      <c r="EH234" s="4378"/>
      <c r="EI234" s="4247">
        <v>0</v>
      </c>
    </row>
    <row s="2850" customFormat="1" customHeight="1" ht="0">
      <c r="A235" s="1399" t="s">
        <v>312</v>
      </c>
      <c r="B235" s="1399"/>
      <c r="C235" s="1399"/>
      <c r="D235" s="1399"/>
      <c r="E235" s="2314"/>
      <c r="F235" s="1399"/>
      <c r="G235" s="1399"/>
      <c r="H235" s="1399"/>
      <c r="I235" s="1399"/>
      <c r="J235" s="1399"/>
      <c r="K235" s="1399"/>
      <c r="L235" s="1402"/>
      <c r="M235" s="1377"/>
      <c r="N235" s="1377"/>
      <c r="O235" s="574"/>
      <c r="P235" s="436"/>
      <c r="Q235" s="1400"/>
      <c r="R235" s="436"/>
      <c r="S235" s="1378"/>
      <c r="T235" s="1381" t="s">
        <v>368</v>
      </c>
      <c r="U235" s="1380"/>
      <c r="V235" s="1380"/>
      <c r="W235" s="1380"/>
      <c r="X235" s="1380"/>
      <c r="Y235" s="1380"/>
      <c r="Z235" s="1380"/>
      <c r="AA235" s="1380"/>
      <c r="AB235" s="1380"/>
      <c r="AC235" s="1380"/>
      <c r="AD235" s="1380"/>
      <c r="AE235" s="1380"/>
      <c r="AF235" s="1380"/>
      <c r="AG235" s="1380"/>
      <c r="AH235" s="1380"/>
      <c r="AI235" s="1380"/>
      <c r="AJ235" s="1380"/>
      <c r="AK235" s="1380"/>
      <c r="AL235" s="1380"/>
      <c r="AM235" s="1380"/>
      <c r="AN235" s="1380"/>
      <c r="AO235" s="1380"/>
      <c r="AP235" s="1380"/>
      <c r="AQ235" s="1380"/>
      <c r="AR235" s="4238"/>
      <c r="AS235" s="4238"/>
      <c r="AT235" s="4238"/>
      <c r="AU235" s="4238"/>
      <c r="AV235" s="4238"/>
      <c r="AW235" s="4238"/>
      <c r="AX235" s="4238"/>
      <c r="AY235" s="4238"/>
      <c r="AZ235" s="4238"/>
      <c r="BA235" s="4238"/>
      <c r="BB235" s="4238"/>
      <c r="BC235" s="4238"/>
      <c r="BD235" s="4238"/>
      <c r="BE235" s="4238"/>
      <c r="BF235" s="4238"/>
      <c r="BG235" s="4238"/>
      <c r="BH235" s="4238"/>
      <c r="BI235" s="4238"/>
      <c r="BJ235" s="4238"/>
      <c r="BK235" s="4238"/>
      <c r="BL235" s="4238"/>
      <c r="BM235" s="4238"/>
      <c r="BN235" s="4238"/>
      <c r="BO235" s="4238"/>
      <c r="BP235" s="4238"/>
      <c r="BQ235" s="4238"/>
      <c r="BR235" s="4238"/>
      <c r="BS235" s="4238"/>
      <c r="BT235" s="4238"/>
      <c r="BU235" s="4238"/>
      <c r="BV235" s="4238"/>
      <c r="BW235" s="4238"/>
      <c r="BX235" s="4238"/>
      <c r="BY235" s="4238"/>
      <c r="BZ235" s="4238"/>
      <c r="CA235" s="4238"/>
      <c r="CB235" s="4238"/>
      <c r="CC235" s="4238"/>
      <c r="CD235" s="4238"/>
      <c r="CE235" s="4238"/>
      <c r="CF235" s="4238"/>
      <c r="CG235" s="4238"/>
      <c r="CH235" s="4238"/>
      <c r="CI235" s="4238"/>
      <c r="CJ235" s="4238"/>
      <c r="CK235" s="4238"/>
      <c r="CL235" s="4238"/>
      <c r="CM235" s="4238"/>
      <c r="CN235" s="4238"/>
      <c r="CO235" s="4238"/>
      <c r="CP235" s="4238"/>
      <c r="CQ235" s="4238"/>
      <c r="CR235" s="4238"/>
      <c r="CS235" s="4238"/>
      <c r="CT235" s="4238"/>
      <c r="CU235" s="4238"/>
      <c r="CV235" s="4238"/>
      <c r="CW235" s="4238"/>
      <c r="CX235" s="4238"/>
      <c r="CY235" s="4238"/>
      <c r="CZ235" s="4238"/>
      <c r="DA235" s="4238"/>
      <c r="DB235" s="4238"/>
      <c r="DC235" s="4238"/>
      <c r="DD235" s="4238"/>
      <c r="DE235" s="4238"/>
      <c r="DF235" s="4238"/>
      <c r="DG235" s="4238"/>
      <c r="DH235" s="4238"/>
      <c r="DI235" s="4238"/>
      <c r="DJ235" s="4238"/>
      <c r="DK235" s="4238"/>
      <c r="DL235" s="4238"/>
      <c r="DM235" s="4238"/>
      <c r="DN235" s="4238"/>
      <c r="DO235" s="4238"/>
      <c r="DP235" s="4238"/>
      <c r="DQ235" s="4238"/>
      <c r="DR235" s="4238"/>
      <c r="DS235" s="4238"/>
      <c r="DT235" s="4238"/>
      <c r="DU235" s="4238"/>
      <c r="DV235" s="4238"/>
      <c r="DW235" s="4238"/>
      <c r="DX235" s="4238"/>
      <c r="DY235" s="4238"/>
      <c r="DZ235" s="4238"/>
      <c r="EA235" s="4238"/>
      <c r="EB235" s="1380"/>
      <c r="EC235" s="1380"/>
      <c r="EE235" s="556"/>
      <c r="EF235" s="556" t="str">
        <f>IF(T235="","",T235)</f>
        <v>Добавить территорию для дифференциации</v>
      </c>
      <c r="EG235" s="556"/>
      <c r="EH235" s="556"/>
      <c r="EI235" s="567">
        <v>0</v>
      </c>
    </row>
    <row s="2850" customFormat="1" customHeight="1" ht="0">
      <c r="A236" s="1370"/>
      <c r="B236" s="1370"/>
      <c r="C236" s="1370"/>
      <c r="D236" s="1370"/>
      <c r="E236" s="1399"/>
      <c r="F236" s="1370"/>
      <c r="G236" s="1370"/>
      <c r="H236" s="1370"/>
      <c r="I236" s="1370"/>
      <c r="J236" s="1370"/>
      <c r="K236" s="1370"/>
      <c r="L236" s="1550"/>
      <c r="M236" s="1377"/>
      <c r="N236" s="1377"/>
      <c r="P236" s="1372"/>
      <c r="Q236" s="1373"/>
      <c r="R236" s="1372"/>
      <c r="S236" s="1378"/>
      <c r="T236" s="1381" t="s">
        <v>369</v>
      </c>
      <c r="U236" s="1380"/>
      <c r="V236" s="1380"/>
      <c r="W236" s="1380"/>
      <c r="X236" s="1380"/>
      <c r="Y236" s="1380"/>
      <c r="Z236" s="1380"/>
      <c r="AA236" s="1380"/>
      <c r="AB236" s="1380"/>
      <c r="AC236" s="1380"/>
      <c r="AD236" s="1380"/>
      <c r="AE236" s="1380"/>
      <c r="AF236" s="1380"/>
      <c r="AG236" s="1380"/>
      <c r="AH236" s="1380"/>
      <c r="AI236" s="1380"/>
      <c r="AJ236" s="1380"/>
      <c r="AK236" s="1380"/>
      <c r="AL236" s="1380"/>
      <c r="AM236" s="1380"/>
      <c r="AN236" s="1380"/>
      <c r="AO236" s="1380"/>
      <c r="AP236" s="1380"/>
      <c r="AQ236" s="1380"/>
      <c r="AR236" s="4238"/>
      <c r="AS236" s="4238"/>
      <c r="AT236" s="4238"/>
      <c r="AU236" s="4238"/>
      <c r="AV236" s="4238"/>
      <c r="AW236" s="4238"/>
      <c r="AX236" s="4238"/>
      <c r="AY236" s="4238"/>
      <c r="AZ236" s="4238"/>
      <c r="BA236" s="4238"/>
      <c r="BB236" s="4238"/>
      <c r="BC236" s="4238"/>
      <c r="BD236" s="4238"/>
      <c r="BE236" s="4238"/>
      <c r="BF236" s="4238"/>
      <c r="BG236" s="4238"/>
      <c r="BH236" s="4238"/>
      <c r="BI236" s="4238"/>
      <c r="BJ236" s="4238"/>
      <c r="BK236" s="4238"/>
      <c r="BL236" s="4238"/>
      <c r="BM236" s="4238"/>
      <c r="BN236" s="4238"/>
      <c r="BO236" s="4238"/>
      <c r="BP236" s="4238"/>
      <c r="BQ236" s="4238"/>
      <c r="BR236" s="4238"/>
      <c r="BS236" s="4238"/>
      <c r="BT236" s="4238"/>
      <c r="BU236" s="4238"/>
      <c r="BV236" s="4238"/>
      <c r="BW236" s="4238"/>
      <c r="BX236" s="4238"/>
      <c r="BY236" s="4238"/>
      <c r="BZ236" s="4238"/>
      <c r="CA236" s="4238"/>
      <c r="CB236" s="4238"/>
      <c r="CC236" s="4238"/>
      <c r="CD236" s="4238"/>
      <c r="CE236" s="4238"/>
      <c r="CF236" s="4238"/>
      <c r="CG236" s="4238"/>
      <c r="CH236" s="4238"/>
      <c r="CI236" s="4238"/>
      <c r="CJ236" s="4238"/>
      <c r="CK236" s="4238"/>
      <c r="CL236" s="4238"/>
      <c r="CM236" s="4238"/>
      <c r="CN236" s="4238"/>
      <c r="CO236" s="4238"/>
      <c r="CP236" s="4238"/>
      <c r="CQ236" s="4238"/>
      <c r="CR236" s="4238"/>
      <c r="CS236" s="4238"/>
      <c r="CT236" s="4238"/>
      <c r="CU236" s="4238"/>
      <c r="CV236" s="4238"/>
      <c r="CW236" s="4238"/>
      <c r="CX236" s="4238"/>
      <c r="CY236" s="4238"/>
      <c r="CZ236" s="4238"/>
      <c r="DA236" s="4238"/>
      <c r="DB236" s="4238"/>
      <c r="DC236" s="4238"/>
      <c r="DD236" s="4238"/>
      <c r="DE236" s="4238"/>
      <c r="DF236" s="4238"/>
      <c r="DG236" s="4238"/>
      <c r="DH236" s="4238"/>
      <c r="DI236" s="4238"/>
      <c r="DJ236" s="4238"/>
      <c r="DK236" s="4238"/>
      <c r="DL236" s="4238"/>
      <c r="DM236" s="4238"/>
      <c r="DN236" s="4238"/>
      <c r="DO236" s="4238"/>
      <c r="DP236" s="4238"/>
      <c r="DQ236" s="4238"/>
      <c r="DR236" s="4238"/>
      <c r="DS236" s="4238"/>
      <c r="DT236" s="4238"/>
      <c r="DU236" s="4238"/>
      <c r="DV236" s="4238"/>
      <c r="DW236" s="4238"/>
      <c r="DX236" s="4238"/>
      <c r="DY236" s="4238"/>
      <c r="DZ236" s="4238"/>
      <c r="EA236" s="4238"/>
      <c r="EB236" s="1380"/>
      <c r="EC236" s="1380"/>
      <c r="EE236" s="845"/>
      <c r="EF236" s="845" t="str">
        <f>IF(T236="","",T236)</f>
        <v>Добавить наименование тарифа</v>
      </c>
      <c r="EG236" s="845"/>
      <c r="EH236" s="845"/>
      <c r="EI236" s="574">
        <v>0</v>
      </c>
    </row>
    <row customHeight="1" ht="11.549999999999999">
      <c r="M237" s="1216"/>
      <c r="N237" s="1216"/>
      <c r="O237" s="593"/>
      <c r="P237" s="1211"/>
      <c r="Q237" s="1211"/>
      <c r="R237" s="1211"/>
      <c r="S237" s="1211"/>
      <c r="AR237" s="3959"/>
      <c r="AS237" s="3959"/>
      <c r="AT237" s="3959"/>
      <c r="AU237" s="3959"/>
      <c r="AV237" s="3959"/>
      <c r="AW237" s="3959"/>
      <c r="AX237" s="3959"/>
      <c r="AY237" s="3959"/>
      <c r="AZ237" s="3959"/>
      <c r="BA237" s="3959"/>
      <c r="BB237" s="3959"/>
      <c r="BC237" s="3959"/>
      <c r="BD237" s="3959"/>
      <c r="BE237" s="3959"/>
      <c r="BF237" s="3959"/>
      <c r="BG237" s="3959"/>
      <c r="BH237" s="3959"/>
      <c r="BI237" s="3959"/>
      <c r="BJ237" s="3959"/>
      <c r="BK237" s="3959"/>
      <c r="BL237" s="3959"/>
      <c r="BM237" s="3959"/>
      <c r="BN237" s="3959"/>
      <c r="BO237" s="3959"/>
      <c r="BP237" s="3959"/>
      <c r="BQ237" s="3959"/>
      <c r="BR237" s="3959"/>
      <c r="BS237" s="3959"/>
      <c r="BT237" s="3959"/>
      <c r="BU237" s="3959"/>
      <c r="BV237" s="3959"/>
      <c r="BW237" s="3959"/>
      <c r="BX237" s="3959"/>
      <c r="BY237" s="3959"/>
      <c r="BZ237" s="3959"/>
      <c r="CA237" s="3959"/>
      <c r="CB237" s="3959"/>
      <c r="CC237" s="3959"/>
      <c r="CD237" s="3959"/>
      <c r="CE237" s="3959"/>
      <c r="CF237" s="3959"/>
      <c r="CG237" s="3959"/>
      <c r="CH237" s="3959"/>
      <c r="CI237" s="3959"/>
      <c r="CJ237" s="3959"/>
      <c r="CK237" s="3959"/>
      <c r="CL237" s="3959"/>
      <c r="CM237" s="3959"/>
      <c r="CN237" s="3959"/>
      <c r="CO237" s="3959"/>
      <c r="CP237" s="3959"/>
      <c r="CQ237" s="3959"/>
      <c r="CR237" s="3959"/>
      <c r="CS237" s="3959"/>
      <c r="CT237" s="3959"/>
      <c r="CU237" s="3959"/>
      <c r="CV237" s="3959"/>
      <c r="CW237" s="3959"/>
      <c r="CX237" s="3959"/>
      <c r="CY237" s="3959"/>
      <c r="CZ237" s="3959"/>
      <c r="DA237" s="3959"/>
      <c r="DB237" s="3959"/>
      <c r="DC237" s="3959"/>
      <c r="DD237" s="3959"/>
      <c r="DE237" s="3959"/>
      <c r="DF237" s="3959"/>
      <c r="DG237" s="3959"/>
      <c r="DH237" s="3959"/>
      <c r="DI237" s="3959"/>
      <c r="DJ237" s="3959"/>
      <c r="DK237" s="3959"/>
      <c r="DL237" s="3959"/>
      <c r="DM237" s="3959"/>
      <c r="DN237" s="3959"/>
      <c r="DO237" s="3959"/>
      <c r="DP237" s="3959"/>
      <c r="DQ237" s="3959"/>
      <c r="DR237" s="3959"/>
      <c r="DS237" s="3959"/>
      <c r="DT237" s="3959"/>
      <c r="DU237" s="3959"/>
      <c r="DV237" s="3959"/>
      <c r="DW237" s="3959"/>
      <c r="DX237" s="3959"/>
      <c r="DY237" s="3959"/>
      <c r="DZ237" s="3959"/>
      <c r="EA237" s="3959"/>
      <c r="ED237" s="1211"/>
      <c r="EE237" s="1211"/>
      <c r="EF237" s="1211"/>
      <c r="EG237" s="1211"/>
      <c r="EH237" s="1211"/>
      <c r="EI237" s="1211">
        <v>11</v>
      </c>
    </row>
    <row customHeight="1" ht="14.699999999999998">
      <c r="O238" s="593"/>
      <c r="S238" s="1309"/>
      <c r="T238" s="2341"/>
      <c r="U238" s="2341"/>
      <c r="V238" s="2341"/>
      <c r="W238" s="2341"/>
      <c r="X238" s="2341"/>
      <c r="Y238" s="2341"/>
      <c r="Z238" s="2341"/>
      <c r="AA238" s="2341"/>
      <c r="AB238" s="2341"/>
      <c r="AC238" s="2341"/>
      <c r="AD238" s="2341"/>
      <c r="AE238" s="2341"/>
      <c r="AF238" s="2341"/>
      <c r="AG238" s="2341"/>
      <c r="AH238" s="2341"/>
      <c r="AI238" s="2341"/>
      <c r="AJ238" s="2341"/>
      <c r="AK238" s="2341"/>
      <c r="AL238" s="2341"/>
      <c r="AM238" s="2341"/>
      <c r="AN238" s="2341"/>
      <c r="AO238" s="2341"/>
      <c r="AP238" s="2341"/>
      <c r="AQ238" s="2341"/>
      <c r="AR238" s="10719"/>
      <c r="AS238" s="10719"/>
      <c r="AT238" s="10719"/>
      <c r="AU238" s="10719"/>
      <c r="AV238" s="10719"/>
      <c r="AW238" s="10719"/>
      <c r="AX238" s="10719"/>
      <c r="AY238" s="10719"/>
      <c r="AZ238" s="10719"/>
      <c r="BA238" s="10719"/>
      <c r="BB238" s="10719"/>
      <c r="BC238" s="10719"/>
      <c r="BD238" s="10719"/>
      <c r="BE238" s="10719"/>
      <c r="BF238" s="10719"/>
      <c r="BG238" s="10719"/>
      <c r="BH238" s="10719"/>
      <c r="BI238" s="10719"/>
      <c r="BJ238" s="10719"/>
      <c r="BK238" s="10719"/>
      <c r="BL238" s="10719"/>
      <c r="BM238" s="10719"/>
      <c r="BN238" s="10719"/>
      <c r="BO238" s="10719"/>
      <c r="BP238" s="10719"/>
      <c r="BQ238" s="10719"/>
      <c r="BR238" s="10719"/>
      <c r="BS238" s="10719"/>
      <c r="BT238" s="10719"/>
      <c r="BU238" s="10719"/>
      <c r="BV238" s="10719"/>
      <c r="BW238" s="10719"/>
      <c r="BX238" s="10719"/>
      <c r="BY238" s="10719"/>
      <c r="BZ238" s="10719"/>
      <c r="CA238" s="10719"/>
      <c r="CB238" s="10719"/>
      <c r="CC238" s="10719"/>
      <c r="CD238" s="10719"/>
      <c r="CE238" s="10719"/>
      <c r="CF238" s="10719"/>
      <c r="CG238" s="10719"/>
      <c r="CH238" s="10719"/>
      <c r="CI238" s="10719"/>
      <c r="CJ238" s="10719"/>
      <c r="CK238" s="10719"/>
      <c r="CL238" s="10719"/>
      <c r="CM238" s="10719"/>
      <c r="CN238" s="10719"/>
      <c r="CO238" s="10719"/>
      <c r="CP238" s="10719"/>
      <c r="CQ238" s="10719"/>
      <c r="CR238" s="10719"/>
      <c r="CS238" s="10719"/>
      <c r="CT238" s="10719"/>
      <c r="CU238" s="10719"/>
      <c r="CV238" s="10719"/>
      <c r="CW238" s="10719"/>
      <c r="CX238" s="10719"/>
      <c r="CY238" s="10719"/>
      <c r="CZ238" s="10719"/>
      <c r="DA238" s="10719"/>
      <c r="DB238" s="10719"/>
      <c r="DC238" s="10719"/>
      <c r="DD238" s="10719"/>
      <c r="DE238" s="10719"/>
      <c r="DF238" s="10719"/>
      <c r="DG238" s="10719"/>
      <c r="DH238" s="10719"/>
      <c r="DI238" s="10719"/>
      <c r="DJ238" s="10719"/>
      <c r="DK238" s="10719"/>
      <c r="DL238" s="10719"/>
      <c r="DM238" s="10719"/>
      <c r="DN238" s="10719"/>
      <c r="DO238" s="10719"/>
      <c r="DP238" s="10719"/>
      <c r="DQ238" s="10719"/>
      <c r="DR238" s="10719"/>
      <c r="DS238" s="10719"/>
      <c r="DT238" s="10719"/>
      <c r="DU238" s="10719"/>
      <c r="DV238" s="10719"/>
      <c r="DW238" s="10719"/>
      <c r="DX238" s="10719"/>
      <c r="DY238" s="10719"/>
      <c r="DZ238" s="10719"/>
      <c r="EA238" s="10719"/>
      <c r="EB238" s="2341"/>
      <c r="EC238" s="2341"/>
      <c r="EI238" s="1211">
        <v>14</v>
      </c>
    </row>
    <row customHeight="1" ht="14.699999999999998">
      <c r="O239" s="593"/>
      <c r="AR239" s="3959"/>
      <c r="AS239" s="3959"/>
      <c r="AT239" s="3959"/>
      <c r="AU239" s="3959"/>
      <c r="AV239" s="3959"/>
      <c r="AW239" s="3959"/>
      <c r="AX239" s="3959"/>
      <c r="AY239" s="3959"/>
      <c r="AZ239" s="3959"/>
      <c r="BA239" s="3959"/>
      <c r="BB239" s="3959"/>
      <c r="BC239" s="3959"/>
      <c r="BD239" s="3959"/>
      <c r="BE239" s="3959"/>
      <c r="BF239" s="3959"/>
      <c r="BG239" s="3959"/>
      <c r="BH239" s="3959"/>
      <c r="BI239" s="3959"/>
      <c r="BJ239" s="3959"/>
      <c r="BK239" s="3959"/>
      <c r="BL239" s="3959"/>
      <c r="BM239" s="3959"/>
      <c r="BN239" s="3959"/>
      <c r="BO239" s="3959"/>
      <c r="BP239" s="3959"/>
      <c r="BQ239" s="3959"/>
      <c r="BR239" s="3959"/>
      <c r="BS239" s="3959"/>
      <c r="BT239" s="3959"/>
      <c r="BU239" s="3959"/>
      <c r="BV239" s="3959"/>
      <c r="BW239" s="3959"/>
      <c r="BX239" s="3959"/>
      <c r="BY239" s="3959"/>
      <c r="BZ239" s="3959"/>
      <c r="CA239" s="3959"/>
      <c r="CB239" s="3959"/>
      <c r="CC239" s="3959"/>
      <c r="CD239" s="3959"/>
      <c r="CE239" s="3959"/>
      <c r="CF239" s="3959"/>
      <c r="CG239" s="3959"/>
      <c r="CH239" s="3959"/>
      <c r="CI239" s="3959"/>
      <c r="CJ239" s="3959"/>
      <c r="CK239" s="3959"/>
      <c r="CL239" s="3959"/>
      <c r="CM239" s="3959"/>
      <c r="CN239" s="3959"/>
      <c r="CO239" s="3959"/>
      <c r="CP239" s="3959"/>
      <c r="CQ239" s="3959"/>
      <c r="CR239" s="3959"/>
      <c r="CS239" s="3959"/>
      <c r="CT239" s="3959"/>
      <c r="CU239" s="3959"/>
      <c r="CV239" s="3959"/>
      <c r="CW239" s="3959"/>
      <c r="CX239" s="3959"/>
      <c r="CY239" s="3959"/>
      <c r="CZ239" s="3959"/>
      <c r="DA239" s="3959"/>
      <c r="DB239" s="3959"/>
      <c r="DC239" s="3959"/>
      <c r="DD239" s="3959"/>
      <c r="DE239" s="3959"/>
      <c r="DF239" s="3959"/>
      <c r="DG239" s="3959"/>
      <c r="DH239" s="3959"/>
      <c r="DI239" s="3959"/>
      <c r="DJ239" s="3959"/>
      <c r="DK239" s="3959"/>
      <c r="DL239" s="3959"/>
      <c r="DM239" s="3959"/>
      <c r="DN239" s="3959"/>
      <c r="DO239" s="3959"/>
      <c r="DP239" s="3959"/>
      <c r="DQ239" s="3959"/>
      <c r="DR239" s="3959"/>
      <c r="DS239" s="3959"/>
      <c r="DT239" s="3959"/>
      <c r="DU239" s="3959"/>
      <c r="DV239" s="3959"/>
      <c r="DW239" s="3959"/>
      <c r="DX239" s="3959"/>
      <c r="DY239" s="3959"/>
      <c r="DZ239" s="3959"/>
      <c r="EA239" s="3959"/>
      <c r="EI239" s="1211">
        <v>14</v>
      </c>
    </row>
    <row customHeight="1" ht="14.699999999999998">
      <c r="O240" s="593"/>
      <c r="S240" s="1309"/>
      <c r="T240" s="2341"/>
      <c r="U240" s="2341"/>
      <c r="V240" s="2341"/>
      <c r="W240" s="2341"/>
      <c r="X240" s="2341"/>
      <c r="Y240" s="2341"/>
      <c r="Z240" s="2341"/>
      <c r="AA240" s="2341"/>
      <c r="AB240" s="2341"/>
      <c r="AC240" s="2341"/>
      <c r="AD240" s="2341"/>
      <c r="AE240" s="2341"/>
      <c r="AF240" s="2341"/>
      <c r="AG240" s="2341"/>
      <c r="AH240" s="2341"/>
      <c r="AI240" s="2341"/>
      <c r="AJ240" s="2341"/>
      <c r="AK240" s="2341"/>
      <c r="AL240" s="2341"/>
      <c r="AM240" s="2341"/>
      <c r="AN240" s="2341"/>
      <c r="AO240" s="2341"/>
      <c r="AP240" s="2341"/>
      <c r="AQ240" s="2341"/>
      <c r="AR240" s="10719"/>
      <c r="AS240" s="10719"/>
      <c r="AT240" s="10719"/>
      <c r="AU240" s="10719"/>
      <c r="AV240" s="10719"/>
      <c r="AW240" s="10719"/>
      <c r="AX240" s="10719"/>
      <c r="AY240" s="10719"/>
      <c r="AZ240" s="10719"/>
      <c r="BA240" s="10719"/>
      <c r="BB240" s="10719"/>
      <c r="BC240" s="10719"/>
      <c r="BD240" s="10719"/>
      <c r="BE240" s="10719"/>
      <c r="BF240" s="10719"/>
      <c r="BG240" s="10719"/>
      <c r="BH240" s="10719"/>
      <c r="BI240" s="10719"/>
      <c r="BJ240" s="10719"/>
      <c r="BK240" s="10719"/>
      <c r="BL240" s="10719"/>
      <c r="BM240" s="10719"/>
      <c r="BN240" s="10719"/>
      <c r="BO240" s="10719"/>
      <c r="BP240" s="10719"/>
      <c r="BQ240" s="10719"/>
      <c r="BR240" s="10719"/>
      <c r="BS240" s="10719"/>
      <c r="BT240" s="10719"/>
      <c r="BU240" s="10719"/>
      <c r="BV240" s="10719"/>
      <c r="BW240" s="10719"/>
      <c r="BX240" s="10719"/>
      <c r="BY240" s="10719"/>
      <c r="BZ240" s="10719"/>
      <c r="CA240" s="10719"/>
      <c r="CB240" s="10719"/>
      <c r="CC240" s="10719"/>
      <c r="CD240" s="10719"/>
      <c r="CE240" s="10719"/>
      <c r="CF240" s="10719"/>
      <c r="CG240" s="10719"/>
      <c r="CH240" s="10719"/>
      <c r="CI240" s="10719"/>
      <c r="CJ240" s="10719"/>
      <c r="CK240" s="10719"/>
      <c r="CL240" s="10719"/>
      <c r="CM240" s="10719"/>
      <c r="CN240" s="10719"/>
      <c r="CO240" s="10719"/>
      <c r="CP240" s="10719"/>
      <c r="CQ240" s="10719"/>
      <c r="CR240" s="10719"/>
      <c r="CS240" s="10719"/>
      <c r="CT240" s="10719"/>
      <c r="CU240" s="10719"/>
      <c r="CV240" s="10719"/>
      <c r="CW240" s="10719"/>
      <c r="CX240" s="10719"/>
      <c r="CY240" s="10719"/>
      <c r="CZ240" s="10719"/>
      <c r="DA240" s="10719"/>
      <c r="DB240" s="10719"/>
      <c r="DC240" s="10719"/>
      <c r="DD240" s="10719"/>
      <c r="DE240" s="10719"/>
      <c r="DF240" s="10719"/>
      <c r="DG240" s="10719"/>
      <c r="DH240" s="10719"/>
      <c r="DI240" s="10719"/>
      <c r="DJ240" s="10719"/>
      <c r="DK240" s="10719"/>
      <c r="DL240" s="10719"/>
      <c r="DM240" s="10719"/>
      <c r="DN240" s="10719"/>
      <c r="DO240" s="10719"/>
      <c r="DP240" s="10719"/>
      <c r="DQ240" s="10719"/>
      <c r="DR240" s="10719"/>
      <c r="DS240" s="10719"/>
      <c r="DT240" s="10719"/>
      <c r="DU240" s="10719"/>
      <c r="DV240" s="10719"/>
      <c r="DW240" s="10719"/>
      <c r="DX240" s="10719"/>
      <c r="DY240" s="10719"/>
      <c r="DZ240" s="10719"/>
      <c r="EA240" s="10719"/>
      <c r="EB240" s="2341"/>
      <c r="EC240" s="2341"/>
      <c r="EI240" s="1211">
        <v>14</v>
      </c>
    </row>
    <row customHeight="1" ht="22.5" hidden="1">
      <c r="A241" s="1216" t="s">
        <v>84</v>
      </c>
      <c r="B241" s="1216">
        <v>0</v>
      </c>
      <c r="C241" s="1216">
        <v>0</v>
      </c>
      <c r="D241" s="1216">
        <v>0</v>
      </c>
      <c r="E241" s="1216">
        <v>0</v>
      </c>
      <c r="F241" s="1216">
        <v>0</v>
      </c>
      <c r="G241" s="1216">
        <v>0</v>
      </c>
      <c r="H241" s="1216">
        <v>0</v>
      </c>
      <c r="I241" s="1216">
        <v>0</v>
      </c>
      <c r="J241" s="1216">
        <v>0</v>
      </c>
      <c r="K241" s="1216">
        <v>0</v>
      </c>
      <c r="L241" s="1534">
        <v>0</v>
      </c>
      <c r="M241" s="1418">
        <v>0</v>
      </c>
      <c r="N241" s="1418">
        <v>0</v>
      </c>
      <c r="O241" s="1418">
        <v>0</v>
      </c>
      <c r="P241" s="1529">
        <v>3</v>
      </c>
      <c r="Q241" s="400">
        <v>3</v>
      </c>
      <c r="R241" s="400">
        <v>3</v>
      </c>
      <c r="S241" s="637">
        <v>12</v>
      </c>
      <c r="T241" s="1211">
        <v>35</v>
      </c>
      <c r="U241" s="1211">
        <v>0</v>
      </c>
      <c r="V241" s="1211">
        <v>0</v>
      </c>
      <c r="W241" s="1687">
        <v>0</v>
      </c>
      <c r="X241" s="1687">
        <v>0</v>
      </c>
      <c r="Y241" s="1687">
        <v>0</v>
      </c>
      <c r="Z241" s="1687">
        <v>0</v>
      </c>
      <c r="AA241" s="1687">
        <v>0</v>
      </c>
      <c r="AB241" s="1687">
        <v>0</v>
      </c>
      <c r="AC241" s="1211">
        <v>0</v>
      </c>
      <c r="AD241" s="1211">
        <v>0</v>
      </c>
      <c r="AE241" s="1211">
        <v>0</v>
      </c>
      <c r="AF241" s="1211">
        <v>0</v>
      </c>
      <c r="AG241" s="1211">
        <v>19</v>
      </c>
      <c r="AH241" s="1687">
        <v>19</v>
      </c>
      <c r="AI241" s="1687">
        <v>19</v>
      </c>
      <c r="AJ241" s="1687">
        <v>19</v>
      </c>
      <c r="AK241" s="1687">
        <v>19</v>
      </c>
      <c r="AL241" s="1687">
        <v>19</v>
      </c>
      <c r="AM241" s="1211">
        <v>19</v>
      </c>
      <c r="AN241" s="1211">
        <v>11</v>
      </c>
      <c r="AO241" s="1211">
        <v>3</v>
      </c>
      <c r="AP241" s="1211">
        <v>11</v>
      </c>
      <c r="AQ241" s="1211">
        <v>0</v>
      </c>
      <c r="AR241" s="3959">
        <v>0</v>
      </c>
      <c r="AS241" s="3959">
        <v>0</v>
      </c>
      <c r="AT241" s="3959">
        <v>0</v>
      </c>
      <c r="AU241" s="3959">
        <v>0</v>
      </c>
      <c r="AV241" s="3959">
        <v>0</v>
      </c>
      <c r="AW241" s="3959">
        <v>0</v>
      </c>
      <c r="AX241" s="3959">
        <v>0</v>
      </c>
      <c r="AY241" s="3959">
        <v>0</v>
      </c>
      <c r="AZ241" s="3959">
        <v>0</v>
      </c>
      <c r="BA241" s="3959">
        <v>0</v>
      </c>
      <c r="BB241" s="3959">
        <v>0</v>
      </c>
      <c r="BC241" s="3959">
        <v>0</v>
      </c>
      <c r="BD241" s="3959">
        <v>0</v>
      </c>
      <c r="BE241" s="3959">
        <v>0</v>
      </c>
      <c r="BF241" s="3959">
        <v>0</v>
      </c>
      <c r="BG241" s="3959">
        <v>0</v>
      </c>
      <c r="BH241" s="3959">
        <v>0</v>
      </c>
      <c r="BI241" s="3959">
        <v>0</v>
      </c>
      <c r="BJ241" s="3959">
        <v>0</v>
      </c>
      <c r="BK241" s="3959">
        <v>0</v>
      </c>
      <c r="BL241" s="3959">
        <v>0</v>
      </c>
      <c r="BM241" s="3959">
        <v>0</v>
      </c>
      <c r="BN241" s="3959">
        <v>0</v>
      </c>
      <c r="BO241" s="3959">
        <v>0</v>
      </c>
      <c r="BP241" s="3959">
        <v>0</v>
      </c>
      <c r="BQ241" s="3959">
        <v>0</v>
      </c>
      <c r="BR241" s="3959">
        <v>0</v>
      </c>
      <c r="BS241" s="3959">
        <v>0</v>
      </c>
      <c r="BT241" s="3959">
        <v>0</v>
      </c>
      <c r="BU241" s="3959">
        <v>0</v>
      </c>
      <c r="BV241" s="3959">
        <v>0</v>
      </c>
      <c r="BW241" s="3959">
        <v>0</v>
      </c>
      <c r="BX241" s="3959">
        <v>0</v>
      </c>
      <c r="BY241" s="3959">
        <v>0</v>
      </c>
      <c r="BZ241" s="3959">
        <v>0</v>
      </c>
      <c r="CA241" s="3959">
        <v>0</v>
      </c>
      <c r="CB241" s="3959">
        <v>0</v>
      </c>
      <c r="CC241" s="3959">
        <v>0</v>
      </c>
      <c r="CD241" s="3959">
        <v>0</v>
      </c>
      <c r="CE241" s="3959">
        <v>0</v>
      </c>
      <c r="CF241" s="3959">
        <v>0</v>
      </c>
      <c r="CG241" s="3959">
        <v>0</v>
      </c>
      <c r="CH241" s="3959">
        <v>0</v>
      </c>
      <c r="CI241" s="3959">
        <v>0</v>
      </c>
      <c r="CJ241" s="3959">
        <v>0</v>
      </c>
      <c r="CK241" s="3959">
        <v>0</v>
      </c>
      <c r="CL241" s="3959">
        <v>0</v>
      </c>
      <c r="CM241" s="3959">
        <v>0</v>
      </c>
      <c r="CN241" s="3959">
        <v>0</v>
      </c>
      <c r="CO241" s="3959">
        <v>0</v>
      </c>
      <c r="CP241" s="3959">
        <v>0</v>
      </c>
      <c r="CQ241" s="3959">
        <v>0</v>
      </c>
      <c r="CR241" s="3959">
        <v>0</v>
      </c>
      <c r="CS241" s="3959">
        <v>0</v>
      </c>
      <c r="CT241" s="3959">
        <v>0</v>
      </c>
      <c r="CU241" s="3959">
        <v>0</v>
      </c>
      <c r="CV241" s="3959">
        <v>0</v>
      </c>
      <c r="CW241" s="3959">
        <v>0</v>
      </c>
      <c r="CX241" s="3959">
        <v>0</v>
      </c>
      <c r="CY241" s="3959">
        <v>0</v>
      </c>
      <c r="CZ241" s="3959">
        <v>0</v>
      </c>
      <c r="DA241" s="3959">
        <v>0</v>
      </c>
      <c r="DB241" s="3959">
        <v>0</v>
      </c>
      <c r="DC241" s="3959">
        <v>0</v>
      </c>
      <c r="DD241" s="3959">
        <v>0</v>
      </c>
      <c r="DE241" s="3959">
        <v>0</v>
      </c>
      <c r="DF241" s="3959">
        <v>0</v>
      </c>
      <c r="DG241" s="3959">
        <v>0</v>
      </c>
      <c r="DH241" s="3959">
        <v>0</v>
      </c>
      <c r="DI241" s="3959">
        <v>0</v>
      </c>
      <c r="DJ241" s="3959">
        <v>0</v>
      </c>
      <c r="DK241" s="3959">
        <v>0</v>
      </c>
      <c r="DL241" s="3959">
        <v>0</v>
      </c>
      <c r="DM241" s="3959">
        <v>0</v>
      </c>
      <c r="DN241" s="3959">
        <v>0</v>
      </c>
      <c r="DO241" s="3959">
        <v>0</v>
      </c>
      <c r="DP241" s="3959">
        <v>0</v>
      </c>
      <c r="DQ241" s="3959">
        <v>0</v>
      </c>
      <c r="DR241" s="3959">
        <v>0</v>
      </c>
      <c r="DS241" s="3959">
        <v>0</v>
      </c>
      <c r="DT241" s="3959">
        <v>0</v>
      </c>
      <c r="DU241" s="3959">
        <v>0</v>
      </c>
      <c r="DV241" s="3959">
        <v>0</v>
      </c>
      <c r="DW241" s="3959">
        <v>0</v>
      </c>
      <c r="DX241" s="3959">
        <v>0</v>
      </c>
      <c r="DY241" s="3959">
        <v>0</v>
      </c>
      <c r="DZ241" s="3959">
        <v>0</v>
      </c>
      <c r="EA241" s="3959">
        <v>0</v>
      </c>
      <c r="EB241" s="1211">
        <v>4</v>
      </c>
      <c r="EC241" s="1211">
        <v>115</v>
      </c>
      <c r="ED241" s="567">
        <v>10</v>
      </c>
      <c r="EE241" s="567">
        <v>10</v>
      </c>
      <c r="EF241" s="567">
        <v>10</v>
      </c>
      <c r="EG241" s="567">
        <v>10</v>
      </c>
      <c r="EH241" s="567">
        <v>10</v>
      </c>
      <c r="EI241" s="1211">
        <v>23</v>
      </c>
    </row>
  </sheetData>
  <sheetProtection formatColumns="0" formatRows="0" autoFilter="0" sort="0" insertRows="0" insertColumns="1" deleteRows="0" deleteColumns="0"/>
  <mergeCells count="1668">
    <mergeCell ref="EC47:EC48"/>
    <mergeCell ref="T238:EC238"/>
    <mergeCell ref="T240:EC240"/>
    <mergeCell ref="K47:K48"/>
    <mergeCell ref="AN47:AN48"/>
    <mergeCell ref="V38:V40"/>
    <mergeCell ref="AD41:AE41"/>
    <mergeCell ref="AO41:AP41"/>
    <mergeCell ref="E42:E235"/>
    <mergeCell ref="V42:AF42"/>
    <mergeCell ref="AG42:EB42"/>
    <mergeCell ref="F43:F56"/>
    <mergeCell ref="V43:AF43"/>
    <mergeCell ref="AG43:EB43"/>
    <mergeCell ref="G44:G55"/>
    <mergeCell ref="V44:AF44"/>
    <mergeCell ref="AG44:EB44"/>
    <mergeCell ref="H45:H55"/>
    <mergeCell ref="I45:I54"/>
    <mergeCell ref="P45:P54"/>
    <mergeCell ref="V45:AF45"/>
    <mergeCell ref="AG45:EB45"/>
    <mergeCell ref="J46:J49"/>
    <mergeCell ref="Q46:Q49"/>
    <mergeCell ref="V46:AF46"/>
    <mergeCell ref="AG46:EB46"/>
    <mergeCell ref="AO47:AO48"/>
    <mergeCell ref="AP47:AP48"/>
    <mergeCell ref="AQ47:AQ48"/>
    <mergeCell ref="V28:AE28"/>
    <mergeCell ref="AG28:AP28"/>
    <mergeCell ref="EC36:EC40"/>
    <mergeCell ref="S37:S40"/>
    <mergeCell ref="T37:T40"/>
    <mergeCell ref="V37:AE37"/>
    <mergeCell ref="AF37:AF40"/>
    <mergeCell ref="AG37:AP37"/>
    <mergeCell ref="AQ37:AQ40"/>
    <mergeCell ref="S32:T32"/>
    <mergeCell ref="V32:AE32"/>
    <mergeCell ref="AG32:AP32"/>
    <mergeCell ref="S33:T33"/>
    <mergeCell ref="V33:AE33"/>
    <mergeCell ref="AG33:AP33"/>
    <mergeCell ref="EB37:EB40"/>
    <mergeCell ref="AD40:AE40"/>
    <mergeCell ref="AO40:AP40"/>
    <mergeCell ref="V35:AF35"/>
    <mergeCell ref="AG35:AQ35"/>
    <mergeCell ref="S36:EB36"/>
    <mergeCell ref="AN38:AP39"/>
    <mergeCell ref="AC38:AE39"/>
    <mergeCell ref="AL39:AM39"/>
    <mergeCell ref="S29:T29"/>
    <mergeCell ref="AG38:AG40"/>
    <mergeCell ref="EC7:EC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EB2"/>
    <mergeCell ref="F3:F12"/>
    <mergeCell ref="V3:AF3"/>
    <mergeCell ref="AG3:EB3"/>
    <mergeCell ref="G4:G11"/>
    <mergeCell ref="V4:AF4"/>
    <mergeCell ref="AG4:EB4"/>
    <mergeCell ref="H5:H11"/>
    <mergeCell ref="I5:I10"/>
    <mergeCell ref="P5:P10"/>
    <mergeCell ref="V5:AF5"/>
    <mergeCell ref="AG5:EB5"/>
    <mergeCell ref="J6:J9"/>
    <mergeCell ref="Q6:Q9"/>
    <mergeCell ref="V6:AF6"/>
    <mergeCell ref="AG6:EB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EC61:EC62"/>
    <mergeCell ref="AD61:AD62"/>
    <mergeCell ref="AE61:AE62"/>
    <mergeCell ref="AF61:AF62"/>
    <mergeCell ref="AN61:AN62"/>
    <mergeCell ref="AO61:AO62"/>
    <mergeCell ref="AP61:AP62"/>
    <mergeCell ref="F57:F70"/>
    <mergeCell ref="V57:AF57"/>
    <mergeCell ref="AG57:EB57"/>
    <mergeCell ref="G58:G69"/>
    <mergeCell ref="V58:AF58"/>
    <mergeCell ref="AG58:EB58"/>
    <mergeCell ref="H59:H69"/>
    <mergeCell ref="I59:I68"/>
    <mergeCell ref="P59:P68"/>
    <mergeCell ref="V59:AF59"/>
    <mergeCell ref="AG59:EB59"/>
    <mergeCell ref="J60:J63"/>
    <mergeCell ref="Q60:Q63"/>
    <mergeCell ref="V60:AF60"/>
    <mergeCell ref="AG60:EB60"/>
    <mergeCell ref="K61:K62"/>
    <mergeCell ref="AC61:AC62"/>
    <mergeCell ref="AQ61:AQ62"/>
    <mergeCell ref="EC75:EC76"/>
    <mergeCell ref="AD75:AD76"/>
    <mergeCell ref="AE75:AE76"/>
    <mergeCell ref="AF75:AF76"/>
    <mergeCell ref="AN75:AN76"/>
    <mergeCell ref="AO75:AO76"/>
    <mergeCell ref="AP75:AP76"/>
    <mergeCell ref="F71:F84"/>
    <mergeCell ref="V71:AF71"/>
    <mergeCell ref="AG71:EB71"/>
    <mergeCell ref="G72:G83"/>
    <mergeCell ref="V72:AF72"/>
    <mergeCell ref="AG72:EB72"/>
    <mergeCell ref="H73:H83"/>
    <mergeCell ref="I73:I82"/>
    <mergeCell ref="P73:P82"/>
    <mergeCell ref="V73:AF73"/>
    <mergeCell ref="AG73:EB73"/>
    <mergeCell ref="J74:J77"/>
    <mergeCell ref="Q74:Q77"/>
    <mergeCell ref="V74:AF74"/>
    <mergeCell ref="AG74:EB74"/>
    <mergeCell ref="K75:K76"/>
    <mergeCell ref="AC75:AC76"/>
    <mergeCell ref="AQ75:AQ76"/>
    <mergeCell ref="EC89:EC90"/>
    <mergeCell ref="AD89:AD90"/>
    <mergeCell ref="AE89:AE90"/>
    <mergeCell ref="AF89:AF90"/>
    <mergeCell ref="AN89:AN90"/>
    <mergeCell ref="AO89:AO90"/>
    <mergeCell ref="AP89:AP90"/>
    <mergeCell ref="F85:F98"/>
    <mergeCell ref="V85:AF85"/>
    <mergeCell ref="AG85:EB85"/>
    <mergeCell ref="G86:G97"/>
    <mergeCell ref="V86:AF86"/>
    <mergeCell ref="AG86:EB86"/>
    <mergeCell ref="H87:H97"/>
    <mergeCell ref="I87:I96"/>
    <mergeCell ref="P87:P96"/>
    <mergeCell ref="V87:AF87"/>
    <mergeCell ref="AG87:EB87"/>
    <mergeCell ref="J88:J91"/>
    <mergeCell ref="Q88:Q91"/>
    <mergeCell ref="V88:AF88"/>
    <mergeCell ref="AG88:EB88"/>
    <mergeCell ref="K89:K90"/>
    <mergeCell ref="AC89:AC90"/>
    <mergeCell ref="AQ89:AQ90"/>
    <mergeCell ref="EC103:EC104"/>
    <mergeCell ref="AD103:AD104"/>
    <mergeCell ref="AE103:AE104"/>
    <mergeCell ref="AF103:AF104"/>
    <mergeCell ref="AN103:AN104"/>
    <mergeCell ref="AO103:AO104"/>
    <mergeCell ref="AP103:AP104"/>
    <mergeCell ref="F99:F112"/>
    <mergeCell ref="V99:AF99"/>
    <mergeCell ref="AG99:EB99"/>
    <mergeCell ref="G100:G111"/>
    <mergeCell ref="V100:AF100"/>
    <mergeCell ref="AG100:EB100"/>
    <mergeCell ref="H101:H111"/>
    <mergeCell ref="I101:I110"/>
    <mergeCell ref="P101:P110"/>
    <mergeCell ref="V101:AF101"/>
    <mergeCell ref="AG101:EB101"/>
    <mergeCell ref="J102:J105"/>
    <mergeCell ref="Q102:Q105"/>
    <mergeCell ref="V102:AF102"/>
    <mergeCell ref="AG102:EB102"/>
    <mergeCell ref="K103:K104"/>
    <mergeCell ref="AC103:AC104"/>
    <mergeCell ref="AQ103:AQ104"/>
    <mergeCell ref="EC117:EC118"/>
    <mergeCell ref="AD117:AD118"/>
    <mergeCell ref="AE117:AE118"/>
    <mergeCell ref="AF117:AF118"/>
    <mergeCell ref="AN117:AN118"/>
    <mergeCell ref="AO117:AO118"/>
    <mergeCell ref="AP117:AP118"/>
    <mergeCell ref="F113:F126"/>
    <mergeCell ref="V113:AF113"/>
    <mergeCell ref="AG113:EB113"/>
    <mergeCell ref="G114:G125"/>
    <mergeCell ref="V114:AF114"/>
    <mergeCell ref="AG114:EB114"/>
    <mergeCell ref="H115:H125"/>
    <mergeCell ref="I115:I124"/>
    <mergeCell ref="P115:P124"/>
    <mergeCell ref="V115:AF115"/>
    <mergeCell ref="AG115:EB115"/>
    <mergeCell ref="J116:J119"/>
    <mergeCell ref="Q116:Q119"/>
    <mergeCell ref="V116:AF116"/>
    <mergeCell ref="AG116:EB116"/>
    <mergeCell ref="K117:K118"/>
    <mergeCell ref="AC117:AC118"/>
    <mergeCell ref="AQ117:AQ118"/>
    <mergeCell ref="EC131:EC132"/>
    <mergeCell ref="AD131:AD132"/>
    <mergeCell ref="AE131:AE132"/>
    <mergeCell ref="AF131:AF132"/>
    <mergeCell ref="AN131:AN132"/>
    <mergeCell ref="AO131:AO132"/>
    <mergeCell ref="AP131:AP132"/>
    <mergeCell ref="F127:F140"/>
    <mergeCell ref="V127:AF127"/>
    <mergeCell ref="AG127:EB127"/>
    <mergeCell ref="G128:G139"/>
    <mergeCell ref="V128:AF128"/>
    <mergeCell ref="AG128:EB128"/>
    <mergeCell ref="H129:H139"/>
    <mergeCell ref="I129:I138"/>
    <mergeCell ref="P129:P138"/>
    <mergeCell ref="V129:AF129"/>
    <mergeCell ref="AG129:EB129"/>
    <mergeCell ref="J130:J133"/>
    <mergeCell ref="Q130:Q133"/>
    <mergeCell ref="V130:AF130"/>
    <mergeCell ref="AG130:EB130"/>
    <mergeCell ref="K131:K132"/>
    <mergeCell ref="AC131:AC132"/>
    <mergeCell ref="AQ131:AQ132"/>
    <mergeCell ref="EC145:EC146"/>
    <mergeCell ref="AD145:AD146"/>
    <mergeCell ref="AE145:AE146"/>
    <mergeCell ref="AF145:AF146"/>
    <mergeCell ref="AN145:AN146"/>
    <mergeCell ref="AO145:AO146"/>
    <mergeCell ref="AP145:AP146"/>
    <mergeCell ref="F141:F154"/>
    <mergeCell ref="V141:AF141"/>
    <mergeCell ref="AG141:EB141"/>
    <mergeCell ref="G142:G153"/>
    <mergeCell ref="V142:AF142"/>
    <mergeCell ref="AG142:EB142"/>
    <mergeCell ref="H143:H153"/>
    <mergeCell ref="I143:I152"/>
    <mergeCell ref="P143:P152"/>
    <mergeCell ref="V143:AF143"/>
    <mergeCell ref="AG143:EB143"/>
    <mergeCell ref="J144:J147"/>
    <mergeCell ref="Q144:Q147"/>
    <mergeCell ref="V144:AF144"/>
    <mergeCell ref="AG144:EB144"/>
    <mergeCell ref="K145:K146"/>
    <mergeCell ref="AC145:AC146"/>
    <mergeCell ref="AQ145:AQ146"/>
    <mergeCell ref="EC159:EC160"/>
    <mergeCell ref="AD159:AD160"/>
    <mergeCell ref="AE159:AE160"/>
    <mergeCell ref="AF159:AF160"/>
    <mergeCell ref="AN159:AN160"/>
    <mergeCell ref="AO159:AO160"/>
    <mergeCell ref="AP159:AP160"/>
    <mergeCell ref="F155:F168"/>
    <mergeCell ref="V155:AF155"/>
    <mergeCell ref="AG155:EB155"/>
    <mergeCell ref="G156:G167"/>
    <mergeCell ref="V156:AF156"/>
    <mergeCell ref="AG156:EB156"/>
    <mergeCell ref="H157:H167"/>
    <mergeCell ref="I157:I166"/>
    <mergeCell ref="P157:P166"/>
    <mergeCell ref="V157:AF157"/>
    <mergeCell ref="AG157:EB157"/>
    <mergeCell ref="J158:J161"/>
    <mergeCell ref="Q158:Q161"/>
    <mergeCell ref="V158:AF158"/>
    <mergeCell ref="AG158:EB158"/>
    <mergeCell ref="K159:K160"/>
    <mergeCell ref="AC159:AC160"/>
    <mergeCell ref="AQ159:AQ160"/>
    <mergeCell ref="EC173:EC174"/>
    <mergeCell ref="AD173:AD174"/>
    <mergeCell ref="AE173:AE174"/>
    <mergeCell ref="AF173:AF174"/>
    <mergeCell ref="AN173:AN174"/>
    <mergeCell ref="AO173:AO174"/>
    <mergeCell ref="AP173:AP174"/>
    <mergeCell ref="F169:F182"/>
    <mergeCell ref="V169:AF169"/>
    <mergeCell ref="AG169:EB169"/>
    <mergeCell ref="G170:G181"/>
    <mergeCell ref="V170:AF170"/>
    <mergeCell ref="AG170:EB170"/>
    <mergeCell ref="H171:H181"/>
    <mergeCell ref="I171:I180"/>
    <mergeCell ref="P171:P180"/>
    <mergeCell ref="V171:AF171"/>
    <mergeCell ref="AG171:EB171"/>
    <mergeCell ref="J172:J175"/>
    <mergeCell ref="Q172:Q175"/>
    <mergeCell ref="V172:AF172"/>
    <mergeCell ref="AG172:EB172"/>
    <mergeCell ref="K173:K174"/>
    <mergeCell ref="AC173:AC174"/>
    <mergeCell ref="AQ173:AQ174"/>
    <mergeCell ref="EC187:EC188"/>
    <mergeCell ref="AD187:AD188"/>
    <mergeCell ref="AE187:AE188"/>
    <mergeCell ref="AF187:AF188"/>
    <mergeCell ref="AN187:AN188"/>
    <mergeCell ref="AO187:AO188"/>
    <mergeCell ref="AP187:AP188"/>
    <mergeCell ref="F183:F196"/>
    <mergeCell ref="V183:AF183"/>
    <mergeCell ref="AG183:EB183"/>
    <mergeCell ref="G184:G195"/>
    <mergeCell ref="V184:AF184"/>
    <mergeCell ref="AG184:EB184"/>
    <mergeCell ref="H185:H195"/>
    <mergeCell ref="I185:I194"/>
    <mergeCell ref="P185:P194"/>
    <mergeCell ref="V185:AF185"/>
    <mergeCell ref="AG185:EB185"/>
    <mergeCell ref="J186:J189"/>
    <mergeCell ref="Q186:Q189"/>
    <mergeCell ref="V186:AF186"/>
    <mergeCell ref="AG186:EB186"/>
    <mergeCell ref="K187:K188"/>
    <mergeCell ref="AC187:AC188"/>
    <mergeCell ref="AQ187:AQ188"/>
    <mergeCell ref="EC201:EC202"/>
    <mergeCell ref="AD201:AD202"/>
    <mergeCell ref="AE201:AE202"/>
    <mergeCell ref="AF201:AF202"/>
    <mergeCell ref="AN201:AN202"/>
    <mergeCell ref="AO201:AO202"/>
    <mergeCell ref="AP201:AP202"/>
    <mergeCell ref="F197:F210"/>
    <mergeCell ref="V197:AF197"/>
    <mergeCell ref="AG197:EB197"/>
    <mergeCell ref="G198:G209"/>
    <mergeCell ref="V198:AF198"/>
    <mergeCell ref="AG198:EB198"/>
    <mergeCell ref="H199:H209"/>
    <mergeCell ref="I199:I208"/>
    <mergeCell ref="P199:P208"/>
    <mergeCell ref="V199:AF199"/>
    <mergeCell ref="AG199:EB199"/>
    <mergeCell ref="J200:J203"/>
    <mergeCell ref="Q200:Q203"/>
    <mergeCell ref="V200:AF200"/>
    <mergeCell ref="AG200:EB200"/>
    <mergeCell ref="K201:K202"/>
    <mergeCell ref="AC201:AC202"/>
    <mergeCell ref="AQ201:AQ202"/>
    <mergeCell ref="EC215:EC216"/>
    <mergeCell ref="AD215:AD216"/>
    <mergeCell ref="AE215:AE216"/>
    <mergeCell ref="AF215:AF216"/>
    <mergeCell ref="AN215:AN216"/>
    <mergeCell ref="AO215:AO216"/>
    <mergeCell ref="AP215:AP216"/>
    <mergeCell ref="F211:F224"/>
    <mergeCell ref="V211:AF211"/>
    <mergeCell ref="AG211:EB211"/>
    <mergeCell ref="G212:G223"/>
    <mergeCell ref="V212:AF212"/>
    <mergeCell ref="AG212:EB212"/>
    <mergeCell ref="H213:H223"/>
    <mergeCell ref="I213:I222"/>
    <mergeCell ref="P213:P222"/>
    <mergeCell ref="V213:AF213"/>
    <mergeCell ref="AG213:EB213"/>
    <mergeCell ref="J214:J217"/>
    <mergeCell ref="Q214:Q217"/>
    <mergeCell ref="V214:AF214"/>
    <mergeCell ref="AG214:EB214"/>
    <mergeCell ref="K215:K216"/>
    <mergeCell ref="AC215:AC216"/>
    <mergeCell ref="AQ215:AQ216"/>
    <mergeCell ref="EC229:EC230"/>
    <mergeCell ref="AD229:AD230"/>
    <mergeCell ref="AE229:AE230"/>
    <mergeCell ref="AF229:AF230"/>
    <mergeCell ref="AN229:AN230"/>
    <mergeCell ref="AO229:AO230"/>
    <mergeCell ref="AP229:AP230"/>
    <mergeCell ref="F225:F234"/>
    <mergeCell ref="V225:AF225"/>
    <mergeCell ref="AG225:EB225"/>
    <mergeCell ref="G226:G233"/>
    <mergeCell ref="V226:AF226"/>
    <mergeCell ref="AG226:EB226"/>
    <mergeCell ref="H227:H233"/>
    <mergeCell ref="I227:I232"/>
    <mergeCell ref="P227:P232"/>
    <mergeCell ref="V227:AF227"/>
    <mergeCell ref="AG227:EB227"/>
    <mergeCell ref="J228:J231"/>
    <mergeCell ref="Q228:Q231"/>
    <mergeCell ref="V228:AF228"/>
    <mergeCell ref="AG228:EB228"/>
    <mergeCell ref="K229:K230"/>
    <mergeCell ref="AC229:AC230"/>
    <mergeCell ref="AQ229:AQ230"/>
    <mergeCell ref="EC51:EC52"/>
    <mergeCell ref="AN51:AN52"/>
    <mergeCell ref="AO51:AO52"/>
    <mergeCell ref="AP51:AP52"/>
    <mergeCell ref="J50:J53"/>
    <mergeCell ref="Q50:Q53"/>
    <mergeCell ref="V50:AF50"/>
    <mergeCell ref="AG50:EB50"/>
    <mergeCell ref="K51:K52"/>
    <mergeCell ref="AQ51:AQ52"/>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61:AY62"/>
    <mergeCell ref="AZ61:AZ62"/>
    <mergeCell ref="BA61:BA62"/>
    <mergeCell ref="BB61:BB62"/>
    <mergeCell ref="AY75:AY76"/>
    <mergeCell ref="AZ75:AZ76"/>
    <mergeCell ref="BA75:BA76"/>
    <mergeCell ref="BB75:BB76"/>
    <mergeCell ref="AY89:AY90"/>
    <mergeCell ref="AZ89:AZ90"/>
    <mergeCell ref="BA89:BA90"/>
    <mergeCell ref="BB89:BB90"/>
    <mergeCell ref="AY103:AY104"/>
    <mergeCell ref="AZ103:AZ104"/>
    <mergeCell ref="BA103:BA104"/>
    <mergeCell ref="BB103:BB104"/>
    <mergeCell ref="AY117:AY118"/>
    <mergeCell ref="AZ117:AZ118"/>
    <mergeCell ref="BA117:BA118"/>
    <mergeCell ref="BB117:BB118"/>
    <mergeCell ref="AY131:AY132"/>
    <mergeCell ref="AZ131:AZ132"/>
    <mergeCell ref="BA131:BA132"/>
    <mergeCell ref="BB131:BB132"/>
    <mergeCell ref="AY145:AY146"/>
    <mergeCell ref="AZ145:AZ146"/>
    <mergeCell ref="BA145:BA146"/>
    <mergeCell ref="BB145:BB146"/>
    <mergeCell ref="AY159:AY160"/>
    <mergeCell ref="AZ159:AZ160"/>
    <mergeCell ref="BA159:BA160"/>
    <mergeCell ref="BB159:BB160"/>
    <mergeCell ref="AY173:AY174"/>
    <mergeCell ref="AZ173:AZ174"/>
    <mergeCell ref="BA173:BA174"/>
    <mergeCell ref="BB173:BB174"/>
    <mergeCell ref="AY187:AY188"/>
    <mergeCell ref="AZ187:AZ188"/>
    <mergeCell ref="BA187:BA188"/>
    <mergeCell ref="BB187:BB188"/>
    <mergeCell ref="AY201:AY202"/>
    <mergeCell ref="AZ201:AZ202"/>
    <mergeCell ref="BA201:BA202"/>
    <mergeCell ref="BB201:BB202"/>
    <mergeCell ref="AY215:AY216"/>
    <mergeCell ref="AZ215:AZ216"/>
    <mergeCell ref="BA215:BA216"/>
    <mergeCell ref="BB215:BB216"/>
    <mergeCell ref="AY229:AY230"/>
    <mergeCell ref="AZ229:AZ230"/>
    <mergeCell ref="BA229:BA230"/>
    <mergeCell ref="BB229:BB230"/>
    <mergeCell ref="AY47:AY48"/>
    <mergeCell ref="AZ47:AZ48"/>
    <mergeCell ref="BA47:BA48"/>
    <mergeCell ref="BB47:BB48"/>
    <mergeCell ref="AC47:AC48"/>
    <mergeCell ref="AD47:AD48"/>
    <mergeCell ref="AE47:AE48"/>
    <mergeCell ref="AF47:AF48"/>
    <mergeCell ref="AY51:AY52"/>
    <mergeCell ref="AZ51:AZ52"/>
    <mergeCell ref="BA51:BA52"/>
    <mergeCell ref="BB51:BB52"/>
    <mergeCell ref="AC51:AC52"/>
    <mergeCell ref="AD51:AD52"/>
    <mergeCell ref="AE51:AE52"/>
    <mergeCell ref="AF51:AF52"/>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J51:BJ52"/>
    <mergeCell ref="BK51:BK52"/>
    <mergeCell ref="BL51:BL52"/>
    <mergeCell ref="BM51:BM52"/>
    <mergeCell ref="BJ61:BJ62"/>
    <mergeCell ref="BK61:BK62"/>
    <mergeCell ref="BL61:BL62"/>
    <mergeCell ref="BM61:BM62"/>
    <mergeCell ref="BJ75:BJ76"/>
    <mergeCell ref="BK75:BK76"/>
    <mergeCell ref="BL75:BL76"/>
    <mergeCell ref="BM75:BM76"/>
    <mergeCell ref="BJ89:BJ90"/>
    <mergeCell ref="BK89:BK90"/>
    <mergeCell ref="BL89:BL90"/>
    <mergeCell ref="BM89:BM90"/>
    <mergeCell ref="BJ103:BJ104"/>
    <mergeCell ref="BK103:BK104"/>
    <mergeCell ref="BL103:BL104"/>
    <mergeCell ref="BM103:BM104"/>
    <mergeCell ref="BJ117:BJ118"/>
    <mergeCell ref="BK117:BK118"/>
    <mergeCell ref="BL117:BL118"/>
    <mergeCell ref="BM117:BM118"/>
    <mergeCell ref="BJ131:BJ132"/>
    <mergeCell ref="BK131:BK132"/>
    <mergeCell ref="BL131:BL132"/>
    <mergeCell ref="BM131:BM132"/>
    <mergeCell ref="BJ145:BJ146"/>
    <mergeCell ref="BK145:BK146"/>
    <mergeCell ref="BL145:BL146"/>
    <mergeCell ref="BM145:BM146"/>
    <mergeCell ref="BJ159:BJ160"/>
    <mergeCell ref="BK159:BK160"/>
    <mergeCell ref="BL159:BL160"/>
    <mergeCell ref="BM159:BM160"/>
    <mergeCell ref="BJ173:BJ174"/>
    <mergeCell ref="BK173:BK174"/>
    <mergeCell ref="BL173:BL174"/>
    <mergeCell ref="BM173:BM174"/>
    <mergeCell ref="BJ187:BJ188"/>
    <mergeCell ref="BK187:BK188"/>
    <mergeCell ref="BL187:BL188"/>
    <mergeCell ref="BM187:BM188"/>
    <mergeCell ref="BJ201:BJ202"/>
    <mergeCell ref="BK201:BK202"/>
    <mergeCell ref="BL201:BL202"/>
    <mergeCell ref="BM201:BM202"/>
    <mergeCell ref="BJ215:BJ216"/>
    <mergeCell ref="BK215:BK216"/>
    <mergeCell ref="BL215:BL216"/>
    <mergeCell ref="BM215:BM216"/>
    <mergeCell ref="BJ229:BJ230"/>
    <mergeCell ref="BK229:BK230"/>
    <mergeCell ref="BL229:BL230"/>
    <mergeCell ref="BM229:BM230"/>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U51:BU52"/>
    <mergeCell ref="BV51:BV52"/>
    <mergeCell ref="BW51:BW52"/>
    <mergeCell ref="BX51:BX52"/>
    <mergeCell ref="BU61:BU62"/>
    <mergeCell ref="BV61:BV62"/>
    <mergeCell ref="BW61:BW62"/>
    <mergeCell ref="BX61:BX62"/>
    <mergeCell ref="BU75:BU76"/>
    <mergeCell ref="BV75:BV76"/>
    <mergeCell ref="BW75:BW76"/>
    <mergeCell ref="BX75:BX76"/>
    <mergeCell ref="BU89:BU90"/>
    <mergeCell ref="BV89:BV90"/>
    <mergeCell ref="BW89:BW90"/>
    <mergeCell ref="BX89:BX90"/>
    <mergeCell ref="BU103:BU104"/>
    <mergeCell ref="BV103:BV104"/>
    <mergeCell ref="BW103:BW104"/>
    <mergeCell ref="BX103:BX104"/>
    <mergeCell ref="BU117:BU118"/>
    <mergeCell ref="BV117:BV118"/>
    <mergeCell ref="BW117:BW118"/>
    <mergeCell ref="BX117:BX118"/>
    <mergeCell ref="BU131:BU132"/>
    <mergeCell ref="BV131:BV132"/>
    <mergeCell ref="BW131:BW132"/>
    <mergeCell ref="BX131:BX132"/>
    <mergeCell ref="BU145:BU146"/>
    <mergeCell ref="BV145:BV146"/>
    <mergeCell ref="BW145:BW146"/>
    <mergeCell ref="BX145:BX146"/>
    <mergeCell ref="BU159:BU160"/>
    <mergeCell ref="BV159:BV160"/>
    <mergeCell ref="BW159:BW160"/>
    <mergeCell ref="BX159:BX160"/>
    <mergeCell ref="BU173:BU174"/>
    <mergeCell ref="BV173:BV174"/>
    <mergeCell ref="BW173:BW174"/>
    <mergeCell ref="BX173:BX174"/>
    <mergeCell ref="BU187:BU188"/>
    <mergeCell ref="BV187:BV188"/>
    <mergeCell ref="BW187:BW188"/>
    <mergeCell ref="BX187:BX188"/>
    <mergeCell ref="BU201:BU202"/>
    <mergeCell ref="BV201:BV202"/>
    <mergeCell ref="BW201:BW202"/>
    <mergeCell ref="BX201:BX202"/>
    <mergeCell ref="BU215:BU216"/>
    <mergeCell ref="BV215:BV216"/>
    <mergeCell ref="BW215:BW216"/>
    <mergeCell ref="BX215:BX216"/>
    <mergeCell ref="BU229:BU230"/>
    <mergeCell ref="BV229:BV230"/>
    <mergeCell ref="BW229:BW230"/>
    <mergeCell ref="BX229:BX230"/>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F51:CF52"/>
    <mergeCell ref="CG51:CG52"/>
    <mergeCell ref="CH51:CH52"/>
    <mergeCell ref="CI51:CI52"/>
    <mergeCell ref="CF61:CF62"/>
    <mergeCell ref="CG61:CG62"/>
    <mergeCell ref="CH61:CH62"/>
    <mergeCell ref="CI61:CI62"/>
    <mergeCell ref="CF75:CF76"/>
    <mergeCell ref="CG75:CG76"/>
    <mergeCell ref="CH75:CH76"/>
    <mergeCell ref="CI75:CI76"/>
    <mergeCell ref="CF89:CF90"/>
    <mergeCell ref="CG89:CG90"/>
    <mergeCell ref="CH89:CH90"/>
    <mergeCell ref="CI89:CI90"/>
    <mergeCell ref="CF103:CF104"/>
    <mergeCell ref="CG103:CG104"/>
    <mergeCell ref="CH103:CH104"/>
    <mergeCell ref="CI103:CI104"/>
    <mergeCell ref="CF117:CF118"/>
    <mergeCell ref="CG117:CG118"/>
    <mergeCell ref="CH117:CH118"/>
    <mergeCell ref="CI117:CI118"/>
    <mergeCell ref="CF131:CF132"/>
    <mergeCell ref="CG131:CG132"/>
    <mergeCell ref="CH131:CH132"/>
    <mergeCell ref="CI131:CI132"/>
    <mergeCell ref="CF145:CF146"/>
    <mergeCell ref="CG145:CG146"/>
    <mergeCell ref="CH145:CH146"/>
    <mergeCell ref="CI145:CI146"/>
    <mergeCell ref="CF159:CF160"/>
    <mergeCell ref="CG159:CG160"/>
    <mergeCell ref="CH159:CH160"/>
    <mergeCell ref="CI159:CI160"/>
    <mergeCell ref="CF173:CF174"/>
    <mergeCell ref="CG173:CG174"/>
    <mergeCell ref="CH173:CH174"/>
    <mergeCell ref="CI173:CI174"/>
    <mergeCell ref="CF187:CF188"/>
    <mergeCell ref="CG187:CG188"/>
    <mergeCell ref="CH187:CH188"/>
    <mergeCell ref="CI187:CI188"/>
    <mergeCell ref="CF201:CF202"/>
    <mergeCell ref="CG201:CG202"/>
    <mergeCell ref="CH201:CH202"/>
    <mergeCell ref="CI201:CI202"/>
    <mergeCell ref="CF215:CF216"/>
    <mergeCell ref="CG215:CG216"/>
    <mergeCell ref="CH215:CH216"/>
    <mergeCell ref="CI215:CI216"/>
    <mergeCell ref="CF229:CF230"/>
    <mergeCell ref="CG229:CG230"/>
    <mergeCell ref="CH229:CH230"/>
    <mergeCell ref="CI229:CI230"/>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Q51:CQ52"/>
    <mergeCell ref="CR51:CR52"/>
    <mergeCell ref="CS51:CS52"/>
    <mergeCell ref="CT51:CT52"/>
    <mergeCell ref="CQ61:CQ62"/>
    <mergeCell ref="CR61:CR62"/>
    <mergeCell ref="CS61:CS62"/>
    <mergeCell ref="CT61:CT62"/>
    <mergeCell ref="CQ75:CQ76"/>
    <mergeCell ref="CR75:CR76"/>
    <mergeCell ref="CS75:CS76"/>
    <mergeCell ref="CT75:CT76"/>
    <mergeCell ref="CQ89:CQ90"/>
    <mergeCell ref="CR89:CR90"/>
    <mergeCell ref="CS89:CS90"/>
    <mergeCell ref="CT89:CT90"/>
    <mergeCell ref="CQ103:CQ104"/>
    <mergeCell ref="CR103:CR104"/>
    <mergeCell ref="CS103:CS104"/>
    <mergeCell ref="CT103:CT104"/>
    <mergeCell ref="CQ117:CQ118"/>
    <mergeCell ref="CR117:CR118"/>
    <mergeCell ref="CS117:CS118"/>
    <mergeCell ref="CT117:CT118"/>
    <mergeCell ref="CQ131:CQ132"/>
    <mergeCell ref="CR131:CR132"/>
    <mergeCell ref="CS131:CS132"/>
    <mergeCell ref="CT131:CT132"/>
    <mergeCell ref="CQ145:CQ146"/>
    <mergeCell ref="CR145:CR146"/>
    <mergeCell ref="CS145:CS146"/>
    <mergeCell ref="CT145:CT146"/>
    <mergeCell ref="CQ159:CQ160"/>
    <mergeCell ref="CR159:CR160"/>
    <mergeCell ref="CS159:CS160"/>
    <mergeCell ref="CT159:CT160"/>
    <mergeCell ref="CQ173:CQ174"/>
    <mergeCell ref="CR173:CR174"/>
    <mergeCell ref="CS173:CS174"/>
    <mergeCell ref="CT173:CT174"/>
    <mergeCell ref="CQ187:CQ188"/>
    <mergeCell ref="CR187:CR188"/>
    <mergeCell ref="CS187:CS188"/>
    <mergeCell ref="CT187:CT188"/>
    <mergeCell ref="CQ201:CQ202"/>
    <mergeCell ref="CR201:CR202"/>
    <mergeCell ref="CS201:CS202"/>
    <mergeCell ref="CT201:CT202"/>
    <mergeCell ref="CQ215:CQ216"/>
    <mergeCell ref="CR215:CR216"/>
    <mergeCell ref="CS215:CS216"/>
    <mergeCell ref="CT215:CT216"/>
    <mergeCell ref="CQ229:CQ230"/>
    <mergeCell ref="CR229:CR230"/>
    <mergeCell ref="CS229:CS230"/>
    <mergeCell ref="CT229:CT230"/>
    <mergeCell ref="CU38:CU40"/>
    <mergeCell ref="DC41:DD41"/>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V38:CX38"/>
    <mergeCell ref="CY38:DA38"/>
    <mergeCell ref="DB38:DD39"/>
    <mergeCell ref="CV39:CV40"/>
    <mergeCell ref="CW39:CX39"/>
    <mergeCell ref="CY39:CY40"/>
    <mergeCell ref="CZ39:DA39"/>
    <mergeCell ref="DC40:DD40"/>
    <mergeCell ref="DB47:DB48"/>
    <mergeCell ref="DC47:DC48"/>
    <mergeCell ref="DD47:DD48"/>
    <mergeCell ref="DE47:DE48"/>
    <mergeCell ref="DB51:DB52"/>
    <mergeCell ref="DC51:DC52"/>
    <mergeCell ref="DD51:DD52"/>
    <mergeCell ref="DE51:DE52"/>
    <mergeCell ref="DB61:DB62"/>
    <mergeCell ref="DC61:DC62"/>
    <mergeCell ref="DD61:DD62"/>
    <mergeCell ref="DE61:DE62"/>
    <mergeCell ref="DB75:DB76"/>
    <mergeCell ref="DC75:DC76"/>
    <mergeCell ref="DD75:DD76"/>
    <mergeCell ref="DE75:DE76"/>
    <mergeCell ref="DB89:DB90"/>
    <mergeCell ref="DC89:DC90"/>
    <mergeCell ref="DD89:DD90"/>
    <mergeCell ref="DE89:DE90"/>
    <mergeCell ref="DB103:DB104"/>
    <mergeCell ref="DC103:DC104"/>
    <mergeCell ref="DD103:DD104"/>
    <mergeCell ref="DE103:DE104"/>
    <mergeCell ref="DB117:DB118"/>
    <mergeCell ref="DC117:DC118"/>
    <mergeCell ref="DD117:DD118"/>
    <mergeCell ref="DE117:DE118"/>
    <mergeCell ref="DB131:DB132"/>
    <mergeCell ref="DC131:DC132"/>
    <mergeCell ref="DD131:DD132"/>
    <mergeCell ref="DE131:DE132"/>
    <mergeCell ref="DB145:DB146"/>
    <mergeCell ref="DC145:DC146"/>
    <mergeCell ref="DD145:DD146"/>
    <mergeCell ref="DE145:DE146"/>
    <mergeCell ref="DB159:DB160"/>
    <mergeCell ref="DC159:DC160"/>
    <mergeCell ref="DD159:DD160"/>
    <mergeCell ref="DE159:DE160"/>
    <mergeCell ref="DB173:DB174"/>
    <mergeCell ref="DC173:DC174"/>
    <mergeCell ref="DD173:DD174"/>
    <mergeCell ref="DE173:DE174"/>
    <mergeCell ref="DB187:DB188"/>
    <mergeCell ref="DC187:DC188"/>
    <mergeCell ref="DD187:DD188"/>
    <mergeCell ref="DE187:DE188"/>
    <mergeCell ref="DB201:DB202"/>
    <mergeCell ref="DC201:DC202"/>
    <mergeCell ref="DD201:DD202"/>
    <mergeCell ref="DE201:DE202"/>
    <mergeCell ref="DB215:DB216"/>
    <mergeCell ref="DC215:DC216"/>
    <mergeCell ref="DD215:DD216"/>
    <mergeCell ref="DE215:DE216"/>
    <mergeCell ref="DB229:DB230"/>
    <mergeCell ref="DC229:DC230"/>
    <mergeCell ref="DD229:DD230"/>
    <mergeCell ref="DE229:DE230"/>
    <mergeCell ref="DF38:DF40"/>
    <mergeCell ref="DN41:DO41"/>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G38:DI38"/>
    <mergeCell ref="DJ38:DL38"/>
    <mergeCell ref="DM38:DO39"/>
    <mergeCell ref="DG39:DG40"/>
    <mergeCell ref="DH39:DI39"/>
    <mergeCell ref="DJ39:DJ40"/>
    <mergeCell ref="DK39:DL39"/>
    <mergeCell ref="DN40:DO40"/>
    <mergeCell ref="DM47:DM48"/>
    <mergeCell ref="DN47:DN48"/>
    <mergeCell ref="DO47:DO48"/>
    <mergeCell ref="DP47:DP48"/>
    <mergeCell ref="DM51:DM52"/>
    <mergeCell ref="DN51:DN52"/>
    <mergeCell ref="DO51:DO52"/>
    <mergeCell ref="DP51:DP52"/>
    <mergeCell ref="DM61:DM62"/>
    <mergeCell ref="DN61:DN62"/>
    <mergeCell ref="DO61:DO62"/>
    <mergeCell ref="DP61:DP62"/>
    <mergeCell ref="DM75:DM76"/>
    <mergeCell ref="DN75:DN76"/>
    <mergeCell ref="DO75:DO76"/>
    <mergeCell ref="DP75:DP76"/>
    <mergeCell ref="DM89:DM90"/>
    <mergeCell ref="DN89:DN90"/>
    <mergeCell ref="DO89:DO90"/>
    <mergeCell ref="DP89:DP90"/>
    <mergeCell ref="DM103:DM104"/>
    <mergeCell ref="DN103:DN104"/>
    <mergeCell ref="DO103:DO104"/>
    <mergeCell ref="DP103:DP104"/>
    <mergeCell ref="DM117:DM118"/>
    <mergeCell ref="DN117:DN118"/>
    <mergeCell ref="DO117:DO118"/>
    <mergeCell ref="DP117:DP118"/>
    <mergeCell ref="DM131:DM132"/>
    <mergeCell ref="DN131:DN132"/>
    <mergeCell ref="DO131:DO132"/>
    <mergeCell ref="DP131:DP132"/>
    <mergeCell ref="DM145:DM146"/>
    <mergeCell ref="DN145:DN146"/>
    <mergeCell ref="DO145:DO146"/>
    <mergeCell ref="DP145:DP146"/>
    <mergeCell ref="DM159:DM160"/>
    <mergeCell ref="DN159:DN160"/>
    <mergeCell ref="DO159:DO160"/>
    <mergeCell ref="DP159:DP160"/>
    <mergeCell ref="DM173:DM174"/>
    <mergeCell ref="DN173:DN174"/>
    <mergeCell ref="DO173:DO174"/>
    <mergeCell ref="DP173:DP174"/>
    <mergeCell ref="DM187:DM188"/>
    <mergeCell ref="DN187:DN188"/>
    <mergeCell ref="DO187:DO188"/>
    <mergeCell ref="DP187:DP188"/>
    <mergeCell ref="DM201:DM202"/>
    <mergeCell ref="DN201:DN202"/>
    <mergeCell ref="DO201:DO202"/>
    <mergeCell ref="DP201:DP202"/>
    <mergeCell ref="DM215:DM216"/>
    <mergeCell ref="DN215:DN216"/>
    <mergeCell ref="DO215:DO216"/>
    <mergeCell ref="DP215:DP216"/>
    <mergeCell ref="DM229:DM230"/>
    <mergeCell ref="DN229:DN230"/>
    <mergeCell ref="DO229:DO230"/>
    <mergeCell ref="DP229:DP230"/>
    <mergeCell ref="DQ38:DQ40"/>
    <mergeCell ref="DY41:DZ41"/>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R38:DT38"/>
    <mergeCell ref="DU38:DW38"/>
    <mergeCell ref="DX38:DZ39"/>
    <mergeCell ref="DR39:DR40"/>
    <mergeCell ref="DS39:DT39"/>
    <mergeCell ref="DU39:DU40"/>
    <mergeCell ref="DV39:DW39"/>
    <mergeCell ref="DY40:DZ40"/>
    <mergeCell ref="DX47:DX48"/>
    <mergeCell ref="DY47:DY48"/>
    <mergeCell ref="DZ47:DZ48"/>
    <mergeCell ref="EA47:EA48"/>
    <mergeCell ref="DX51:DX52"/>
    <mergeCell ref="DY51:DY52"/>
    <mergeCell ref="DZ51:DZ52"/>
    <mergeCell ref="EA51:EA52"/>
    <mergeCell ref="DX61:DX62"/>
    <mergeCell ref="DY61:DY62"/>
    <mergeCell ref="DZ61:DZ62"/>
    <mergeCell ref="EA61:EA62"/>
    <mergeCell ref="DX75:DX76"/>
    <mergeCell ref="DY75:DY76"/>
    <mergeCell ref="DZ75:DZ76"/>
    <mergeCell ref="EA75:EA76"/>
    <mergeCell ref="DX89:DX90"/>
    <mergeCell ref="DY89:DY90"/>
    <mergeCell ref="DZ89:DZ90"/>
    <mergeCell ref="EA89:EA90"/>
    <mergeCell ref="DX103:DX104"/>
    <mergeCell ref="DY103:DY104"/>
    <mergeCell ref="DZ103:DZ104"/>
    <mergeCell ref="EA103:EA104"/>
    <mergeCell ref="DX117:DX118"/>
    <mergeCell ref="DY117:DY118"/>
    <mergeCell ref="DZ117:DZ118"/>
    <mergeCell ref="EA117:EA118"/>
    <mergeCell ref="DX131:DX132"/>
    <mergeCell ref="DY131:DY132"/>
    <mergeCell ref="DZ131:DZ132"/>
    <mergeCell ref="EA131:EA132"/>
    <mergeCell ref="DX145:DX146"/>
    <mergeCell ref="DY145:DY146"/>
    <mergeCell ref="DZ145:DZ146"/>
    <mergeCell ref="EA145:EA146"/>
    <mergeCell ref="DX159:DX160"/>
    <mergeCell ref="DY159:DY160"/>
    <mergeCell ref="DZ159:DZ160"/>
    <mergeCell ref="EA159:EA160"/>
    <mergeCell ref="DX173:DX174"/>
    <mergeCell ref="DY173:DY174"/>
    <mergeCell ref="DZ173:DZ174"/>
    <mergeCell ref="EA173:EA174"/>
    <mergeCell ref="DX187:DX188"/>
    <mergeCell ref="DY187:DY188"/>
    <mergeCell ref="DZ187:DZ188"/>
    <mergeCell ref="EA187:EA188"/>
    <mergeCell ref="DX201:DX202"/>
    <mergeCell ref="DY201:DY202"/>
    <mergeCell ref="DZ201:DZ202"/>
    <mergeCell ref="EA201:EA202"/>
    <mergeCell ref="DX215:DX216"/>
    <mergeCell ref="DY215:DY216"/>
    <mergeCell ref="DZ215:DZ216"/>
    <mergeCell ref="EA215:EA216"/>
    <mergeCell ref="DX229:DX230"/>
    <mergeCell ref="DY229:DY230"/>
    <mergeCell ref="DZ229:DZ230"/>
    <mergeCell ref="EA229:EA230"/>
    <mergeCell ref="EC65:EC66"/>
    <mergeCell ref="AD65:AD66"/>
    <mergeCell ref="AE65:AE66"/>
    <mergeCell ref="AF65:AF66"/>
    <mergeCell ref="AN65:AN66"/>
    <mergeCell ref="AO65:AO66"/>
    <mergeCell ref="AP65:AP66"/>
    <mergeCell ref="J64:J67"/>
    <mergeCell ref="Q64:Q67"/>
    <mergeCell ref="V64:AF64"/>
    <mergeCell ref="AG64:EB64"/>
    <mergeCell ref="K65:K66"/>
    <mergeCell ref="AC65:AC66"/>
    <mergeCell ref="AQ65:AQ66"/>
    <mergeCell ref="AY65:AY66"/>
    <mergeCell ref="AZ65:AZ66"/>
    <mergeCell ref="BA65:BA66"/>
    <mergeCell ref="BB65:BB66"/>
    <mergeCell ref="BJ65:BJ66"/>
    <mergeCell ref="BK65:BK66"/>
    <mergeCell ref="BL65:BL66"/>
    <mergeCell ref="BM65:BM66"/>
    <mergeCell ref="BU65:BU66"/>
    <mergeCell ref="BV65:BV66"/>
    <mergeCell ref="BW65:BW66"/>
    <mergeCell ref="BX65:BX66"/>
    <mergeCell ref="CF65:CF66"/>
    <mergeCell ref="CG65:CG66"/>
    <mergeCell ref="CH65:CH66"/>
    <mergeCell ref="CI65:CI66"/>
    <mergeCell ref="CQ65:CQ66"/>
    <mergeCell ref="CR65:CR66"/>
    <mergeCell ref="CS65:CS66"/>
    <mergeCell ref="CT65:CT66"/>
    <mergeCell ref="DB65:DB66"/>
    <mergeCell ref="DC65:DC66"/>
    <mergeCell ref="DD65:DD66"/>
    <mergeCell ref="DE65:DE66"/>
    <mergeCell ref="DM65:DM66"/>
    <mergeCell ref="DN65:DN66"/>
    <mergeCell ref="DO65:DO66"/>
    <mergeCell ref="DP65:DP66"/>
    <mergeCell ref="DX65:DX66"/>
    <mergeCell ref="DY65:DY66"/>
    <mergeCell ref="DZ65:DZ66"/>
    <mergeCell ref="EA65:EA66"/>
    <mergeCell ref="EC79:EC80"/>
    <mergeCell ref="AD79:AD80"/>
    <mergeCell ref="AE79:AE80"/>
    <mergeCell ref="AF79:AF80"/>
    <mergeCell ref="AN79:AN80"/>
    <mergeCell ref="AO79:AO80"/>
    <mergeCell ref="AP79:AP80"/>
    <mergeCell ref="J78:J81"/>
    <mergeCell ref="Q78:Q81"/>
    <mergeCell ref="V78:AF78"/>
    <mergeCell ref="AG78:EB78"/>
    <mergeCell ref="K79:K80"/>
    <mergeCell ref="AC79:AC80"/>
    <mergeCell ref="AQ79:AQ80"/>
    <mergeCell ref="AY79:AY80"/>
    <mergeCell ref="AZ79:AZ80"/>
    <mergeCell ref="BA79:BA80"/>
    <mergeCell ref="BB79:BB80"/>
    <mergeCell ref="BJ79:BJ80"/>
    <mergeCell ref="BK79:BK80"/>
    <mergeCell ref="BL79:BL80"/>
    <mergeCell ref="BM79:BM80"/>
    <mergeCell ref="BU79:BU80"/>
    <mergeCell ref="BV79:BV80"/>
    <mergeCell ref="BW79:BW80"/>
    <mergeCell ref="BX79:BX80"/>
    <mergeCell ref="CF79:CF80"/>
    <mergeCell ref="CG79:CG80"/>
    <mergeCell ref="CH79:CH80"/>
    <mergeCell ref="CI79:CI80"/>
    <mergeCell ref="CQ79:CQ80"/>
    <mergeCell ref="CR79:CR80"/>
    <mergeCell ref="CS79:CS80"/>
    <mergeCell ref="CT79:CT80"/>
    <mergeCell ref="DB79:DB80"/>
    <mergeCell ref="DC79:DC80"/>
    <mergeCell ref="DD79:DD80"/>
    <mergeCell ref="DE79:DE80"/>
    <mergeCell ref="DM79:DM80"/>
    <mergeCell ref="DN79:DN80"/>
    <mergeCell ref="DO79:DO80"/>
    <mergeCell ref="DP79:DP80"/>
    <mergeCell ref="DX79:DX80"/>
    <mergeCell ref="DY79:DY80"/>
    <mergeCell ref="DZ79:DZ80"/>
    <mergeCell ref="EA79:EA80"/>
    <mergeCell ref="EC93:EC94"/>
    <mergeCell ref="AD93:AD94"/>
    <mergeCell ref="AE93:AE94"/>
    <mergeCell ref="AF93:AF94"/>
    <mergeCell ref="AN93:AN94"/>
    <mergeCell ref="AO93:AO94"/>
    <mergeCell ref="AP93:AP94"/>
    <mergeCell ref="J92:J95"/>
    <mergeCell ref="Q92:Q95"/>
    <mergeCell ref="V92:AF92"/>
    <mergeCell ref="AG92:EB92"/>
    <mergeCell ref="K93:K94"/>
    <mergeCell ref="AC93:AC94"/>
    <mergeCell ref="AQ93:AQ94"/>
    <mergeCell ref="AY93:AY94"/>
    <mergeCell ref="AZ93:AZ94"/>
    <mergeCell ref="BA93:BA94"/>
    <mergeCell ref="BB93:BB94"/>
    <mergeCell ref="BJ93:BJ94"/>
    <mergeCell ref="BK93:BK94"/>
    <mergeCell ref="BL93:BL94"/>
    <mergeCell ref="BM93:BM94"/>
    <mergeCell ref="BU93:BU94"/>
    <mergeCell ref="BV93:BV94"/>
    <mergeCell ref="BW93:BW94"/>
    <mergeCell ref="BX93:BX94"/>
    <mergeCell ref="CF93:CF94"/>
    <mergeCell ref="CG93:CG94"/>
    <mergeCell ref="CH93:CH94"/>
    <mergeCell ref="CI93:CI94"/>
    <mergeCell ref="CQ93:CQ94"/>
    <mergeCell ref="CR93:CR94"/>
    <mergeCell ref="CS93:CS94"/>
    <mergeCell ref="CT93:CT94"/>
    <mergeCell ref="DB93:DB94"/>
    <mergeCell ref="DC93:DC94"/>
    <mergeCell ref="DD93:DD94"/>
    <mergeCell ref="DE93:DE94"/>
    <mergeCell ref="DM93:DM94"/>
    <mergeCell ref="DN93:DN94"/>
    <mergeCell ref="DO93:DO94"/>
    <mergeCell ref="DP93:DP94"/>
    <mergeCell ref="DX93:DX94"/>
    <mergeCell ref="DY93:DY94"/>
    <mergeCell ref="DZ93:DZ94"/>
    <mergeCell ref="EA93:EA94"/>
    <mergeCell ref="EC107:EC108"/>
    <mergeCell ref="AD107:AD108"/>
    <mergeCell ref="AE107:AE108"/>
    <mergeCell ref="AF107:AF108"/>
    <mergeCell ref="AN107:AN108"/>
    <mergeCell ref="AO107:AO108"/>
    <mergeCell ref="AP107:AP108"/>
    <mergeCell ref="J106:J109"/>
    <mergeCell ref="Q106:Q109"/>
    <mergeCell ref="V106:AF106"/>
    <mergeCell ref="AG106:EB106"/>
    <mergeCell ref="K107:K108"/>
    <mergeCell ref="AC107:AC108"/>
    <mergeCell ref="AQ107:AQ108"/>
    <mergeCell ref="AY107:AY108"/>
    <mergeCell ref="AZ107:AZ108"/>
    <mergeCell ref="BA107:BA108"/>
    <mergeCell ref="BB107:BB108"/>
    <mergeCell ref="BJ107:BJ108"/>
    <mergeCell ref="BK107:BK108"/>
    <mergeCell ref="BL107:BL108"/>
    <mergeCell ref="BM107:BM108"/>
    <mergeCell ref="BU107:BU108"/>
    <mergeCell ref="BV107:BV108"/>
    <mergeCell ref="BW107:BW108"/>
    <mergeCell ref="BX107:BX108"/>
    <mergeCell ref="CF107:CF108"/>
    <mergeCell ref="CG107:CG108"/>
    <mergeCell ref="CH107:CH108"/>
    <mergeCell ref="CI107:CI108"/>
    <mergeCell ref="CQ107:CQ108"/>
    <mergeCell ref="CR107:CR108"/>
    <mergeCell ref="CS107:CS108"/>
    <mergeCell ref="CT107:CT108"/>
    <mergeCell ref="DB107:DB108"/>
    <mergeCell ref="DC107:DC108"/>
    <mergeCell ref="DD107:DD108"/>
    <mergeCell ref="DE107:DE108"/>
    <mergeCell ref="DM107:DM108"/>
    <mergeCell ref="DN107:DN108"/>
    <mergeCell ref="DO107:DO108"/>
    <mergeCell ref="DP107:DP108"/>
    <mergeCell ref="DX107:DX108"/>
    <mergeCell ref="DY107:DY108"/>
    <mergeCell ref="DZ107:DZ108"/>
    <mergeCell ref="EA107:EA108"/>
    <mergeCell ref="EC121:EC122"/>
    <mergeCell ref="AD121:AD122"/>
    <mergeCell ref="AE121:AE122"/>
    <mergeCell ref="AF121:AF122"/>
    <mergeCell ref="AN121:AN122"/>
    <mergeCell ref="AO121:AO122"/>
    <mergeCell ref="AP121:AP122"/>
    <mergeCell ref="J120:J123"/>
    <mergeCell ref="Q120:Q123"/>
    <mergeCell ref="V120:AF120"/>
    <mergeCell ref="AG120:EB120"/>
    <mergeCell ref="K121:K122"/>
    <mergeCell ref="AC121:AC122"/>
    <mergeCell ref="AQ121:AQ122"/>
    <mergeCell ref="AY121:AY122"/>
    <mergeCell ref="AZ121:AZ122"/>
    <mergeCell ref="BA121:BA122"/>
    <mergeCell ref="BB121:BB122"/>
    <mergeCell ref="BJ121:BJ122"/>
    <mergeCell ref="BK121:BK122"/>
    <mergeCell ref="BL121:BL122"/>
    <mergeCell ref="BM121:BM122"/>
    <mergeCell ref="BU121:BU122"/>
    <mergeCell ref="BV121:BV122"/>
    <mergeCell ref="BW121:BW122"/>
    <mergeCell ref="BX121:BX122"/>
    <mergeCell ref="CF121:CF122"/>
    <mergeCell ref="CG121:CG122"/>
    <mergeCell ref="CH121:CH122"/>
    <mergeCell ref="CI121:CI122"/>
    <mergeCell ref="CQ121:CQ122"/>
    <mergeCell ref="CR121:CR122"/>
    <mergeCell ref="CS121:CS122"/>
    <mergeCell ref="CT121:CT122"/>
    <mergeCell ref="DB121:DB122"/>
    <mergeCell ref="DC121:DC122"/>
    <mergeCell ref="DD121:DD122"/>
    <mergeCell ref="DE121:DE122"/>
    <mergeCell ref="DM121:DM122"/>
    <mergeCell ref="DN121:DN122"/>
    <mergeCell ref="DO121:DO122"/>
    <mergeCell ref="DP121:DP122"/>
    <mergeCell ref="DX121:DX122"/>
    <mergeCell ref="DY121:DY122"/>
    <mergeCell ref="DZ121:DZ122"/>
    <mergeCell ref="EA121:EA122"/>
    <mergeCell ref="EC135:EC136"/>
    <mergeCell ref="AD135:AD136"/>
    <mergeCell ref="AE135:AE136"/>
    <mergeCell ref="AF135:AF136"/>
    <mergeCell ref="AN135:AN136"/>
    <mergeCell ref="AO135:AO136"/>
    <mergeCell ref="AP135:AP136"/>
    <mergeCell ref="J134:J137"/>
    <mergeCell ref="Q134:Q137"/>
    <mergeCell ref="V134:AF134"/>
    <mergeCell ref="AG134:EB134"/>
    <mergeCell ref="K135:K136"/>
    <mergeCell ref="AC135:AC136"/>
    <mergeCell ref="AQ135:AQ136"/>
    <mergeCell ref="AY135:AY136"/>
    <mergeCell ref="AZ135:AZ136"/>
    <mergeCell ref="BA135:BA136"/>
    <mergeCell ref="BB135:BB136"/>
    <mergeCell ref="BJ135:BJ136"/>
    <mergeCell ref="BK135:BK136"/>
    <mergeCell ref="BL135:BL136"/>
    <mergeCell ref="BM135:BM136"/>
    <mergeCell ref="BU135:BU136"/>
    <mergeCell ref="BV135:BV136"/>
    <mergeCell ref="BW135:BW136"/>
    <mergeCell ref="BX135:BX136"/>
    <mergeCell ref="CF135:CF136"/>
    <mergeCell ref="CG135:CG136"/>
    <mergeCell ref="CH135:CH136"/>
    <mergeCell ref="CI135:CI136"/>
    <mergeCell ref="CQ135:CQ136"/>
    <mergeCell ref="CR135:CR136"/>
    <mergeCell ref="CS135:CS136"/>
    <mergeCell ref="CT135:CT136"/>
    <mergeCell ref="DB135:DB136"/>
    <mergeCell ref="DC135:DC136"/>
    <mergeCell ref="DD135:DD136"/>
    <mergeCell ref="DE135:DE136"/>
    <mergeCell ref="DM135:DM136"/>
    <mergeCell ref="DN135:DN136"/>
    <mergeCell ref="DO135:DO136"/>
    <mergeCell ref="DP135:DP136"/>
    <mergeCell ref="DX135:DX136"/>
    <mergeCell ref="DY135:DY136"/>
    <mergeCell ref="DZ135:DZ136"/>
    <mergeCell ref="EA135:EA136"/>
    <mergeCell ref="EC149:EC150"/>
    <mergeCell ref="AD149:AD150"/>
    <mergeCell ref="AE149:AE150"/>
    <mergeCell ref="AF149:AF150"/>
    <mergeCell ref="AN149:AN150"/>
    <mergeCell ref="AO149:AO150"/>
    <mergeCell ref="AP149:AP150"/>
    <mergeCell ref="J148:J151"/>
    <mergeCell ref="Q148:Q151"/>
    <mergeCell ref="V148:AF148"/>
    <mergeCell ref="AG148:EB148"/>
    <mergeCell ref="K149:K150"/>
    <mergeCell ref="AC149:AC150"/>
    <mergeCell ref="AQ149:AQ150"/>
    <mergeCell ref="AY149:AY150"/>
    <mergeCell ref="AZ149:AZ150"/>
    <mergeCell ref="BA149:BA150"/>
    <mergeCell ref="BB149:BB150"/>
    <mergeCell ref="BJ149:BJ150"/>
    <mergeCell ref="BK149:BK150"/>
    <mergeCell ref="BL149:BL150"/>
    <mergeCell ref="BM149:BM150"/>
    <mergeCell ref="BU149:BU150"/>
    <mergeCell ref="BV149:BV150"/>
    <mergeCell ref="BW149:BW150"/>
    <mergeCell ref="BX149:BX150"/>
    <mergeCell ref="CF149:CF150"/>
    <mergeCell ref="CG149:CG150"/>
    <mergeCell ref="CH149:CH150"/>
    <mergeCell ref="CI149:CI150"/>
    <mergeCell ref="CQ149:CQ150"/>
    <mergeCell ref="CR149:CR150"/>
    <mergeCell ref="CS149:CS150"/>
    <mergeCell ref="CT149:CT150"/>
    <mergeCell ref="DB149:DB150"/>
    <mergeCell ref="DC149:DC150"/>
    <mergeCell ref="DD149:DD150"/>
    <mergeCell ref="DE149:DE150"/>
    <mergeCell ref="DM149:DM150"/>
    <mergeCell ref="DN149:DN150"/>
    <mergeCell ref="DO149:DO150"/>
    <mergeCell ref="DP149:DP150"/>
    <mergeCell ref="DX149:DX150"/>
    <mergeCell ref="DY149:DY150"/>
    <mergeCell ref="DZ149:DZ150"/>
    <mergeCell ref="EA149:EA150"/>
    <mergeCell ref="EC163:EC164"/>
    <mergeCell ref="AD163:AD164"/>
    <mergeCell ref="AE163:AE164"/>
    <mergeCell ref="AF163:AF164"/>
    <mergeCell ref="AN163:AN164"/>
    <mergeCell ref="AO163:AO164"/>
    <mergeCell ref="AP163:AP164"/>
    <mergeCell ref="J162:J165"/>
    <mergeCell ref="Q162:Q165"/>
    <mergeCell ref="V162:AF162"/>
    <mergeCell ref="AG162:EB162"/>
    <mergeCell ref="K163:K164"/>
    <mergeCell ref="AC163:AC164"/>
    <mergeCell ref="AQ163:AQ164"/>
    <mergeCell ref="AY163:AY164"/>
    <mergeCell ref="AZ163:AZ164"/>
    <mergeCell ref="BA163:BA164"/>
    <mergeCell ref="BB163:BB164"/>
    <mergeCell ref="BJ163:BJ164"/>
    <mergeCell ref="BK163:BK164"/>
    <mergeCell ref="BL163:BL164"/>
    <mergeCell ref="BM163:BM164"/>
    <mergeCell ref="BU163:BU164"/>
    <mergeCell ref="BV163:BV164"/>
    <mergeCell ref="BW163:BW164"/>
    <mergeCell ref="BX163:BX164"/>
    <mergeCell ref="CF163:CF164"/>
    <mergeCell ref="CG163:CG164"/>
    <mergeCell ref="CH163:CH164"/>
    <mergeCell ref="CI163:CI164"/>
    <mergeCell ref="CQ163:CQ164"/>
    <mergeCell ref="CR163:CR164"/>
    <mergeCell ref="CS163:CS164"/>
    <mergeCell ref="CT163:CT164"/>
    <mergeCell ref="DB163:DB164"/>
    <mergeCell ref="DC163:DC164"/>
    <mergeCell ref="DD163:DD164"/>
    <mergeCell ref="DE163:DE164"/>
    <mergeCell ref="DM163:DM164"/>
    <mergeCell ref="DN163:DN164"/>
    <mergeCell ref="DO163:DO164"/>
    <mergeCell ref="DP163:DP164"/>
    <mergeCell ref="DX163:DX164"/>
    <mergeCell ref="DY163:DY164"/>
    <mergeCell ref="DZ163:DZ164"/>
    <mergeCell ref="EA163:EA164"/>
    <mergeCell ref="EC177:EC178"/>
    <mergeCell ref="AD177:AD178"/>
    <mergeCell ref="AE177:AE178"/>
    <mergeCell ref="AF177:AF178"/>
    <mergeCell ref="AN177:AN178"/>
    <mergeCell ref="AO177:AO178"/>
    <mergeCell ref="AP177:AP178"/>
    <mergeCell ref="J176:J179"/>
    <mergeCell ref="Q176:Q179"/>
    <mergeCell ref="V176:AF176"/>
    <mergeCell ref="AG176:EB176"/>
    <mergeCell ref="K177:K178"/>
    <mergeCell ref="AC177:AC178"/>
    <mergeCell ref="AQ177:AQ178"/>
    <mergeCell ref="AY177:AY178"/>
    <mergeCell ref="AZ177:AZ178"/>
    <mergeCell ref="BA177:BA178"/>
    <mergeCell ref="BB177:BB178"/>
    <mergeCell ref="BJ177:BJ178"/>
    <mergeCell ref="BK177:BK178"/>
    <mergeCell ref="BL177:BL178"/>
    <mergeCell ref="BM177:BM178"/>
    <mergeCell ref="BU177:BU178"/>
    <mergeCell ref="BV177:BV178"/>
    <mergeCell ref="BW177:BW178"/>
    <mergeCell ref="BX177:BX178"/>
    <mergeCell ref="CF177:CF178"/>
    <mergeCell ref="CG177:CG178"/>
    <mergeCell ref="CH177:CH178"/>
    <mergeCell ref="CI177:CI178"/>
    <mergeCell ref="CQ177:CQ178"/>
    <mergeCell ref="CR177:CR178"/>
    <mergeCell ref="CS177:CS178"/>
    <mergeCell ref="CT177:CT178"/>
    <mergeCell ref="DB177:DB178"/>
    <mergeCell ref="DC177:DC178"/>
    <mergeCell ref="DD177:DD178"/>
    <mergeCell ref="DE177:DE178"/>
    <mergeCell ref="DM177:DM178"/>
    <mergeCell ref="DN177:DN178"/>
    <mergeCell ref="DO177:DO178"/>
    <mergeCell ref="DP177:DP178"/>
    <mergeCell ref="DX177:DX178"/>
    <mergeCell ref="DY177:DY178"/>
    <mergeCell ref="DZ177:DZ178"/>
    <mergeCell ref="EA177:EA178"/>
    <mergeCell ref="EC191:EC192"/>
    <mergeCell ref="AD191:AD192"/>
    <mergeCell ref="AE191:AE192"/>
    <mergeCell ref="AF191:AF192"/>
    <mergeCell ref="AN191:AN192"/>
    <mergeCell ref="AO191:AO192"/>
    <mergeCell ref="AP191:AP192"/>
    <mergeCell ref="J190:J193"/>
    <mergeCell ref="Q190:Q193"/>
    <mergeCell ref="V190:AF190"/>
    <mergeCell ref="AG190:EB190"/>
    <mergeCell ref="K191:K192"/>
    <mergeCell ref="AC191:AC192"/>
    <mergeCell ref="AQ191:AQ192"/>
    <mergeCell ref="AY191:AY192"/>
    <mergeCell ref="AZ191:AZ192"/>
    <mergeCell ref="BA191:BA192"/>
    <mergeCell ref="BB191:BB192"/>
    <mergeCell ref="BJ191:BJ192"/>
    <mergeCell ref="BK191:BK192"/>
    <mergeCell ref="BL191:BL192"/>
    <mergeCell ref="BM191:BM192"/>
    <mergeCell ref="BU191:BU192"/>
    <mergeCell ref="BV191:BV192"/>
    <mergeCell ref="BW191:BW192"/>
    <mergeCell ref="BX191:BX192"/>
    <mergeCell ref="CF191:CF192"/>
    <mergeCell ref="CG191:CG192"/>
    <mergeCell ref="CH191:CH192"/>
    <mergeCell ref="CI191:CI192"/>
    <mergeCell ref="CQ191:CQ192"/>
    <mergeCell ref="CR191:CR192"/>
    <mergeCell ref="CS191:CS192"/>
    <mergeCell ref="CT191:CT192"/>
    <mergeCell ref="DB191:DB192"/>
    <mergeCell ref="DC191:DC192"/>
    <mergeCell ref="DD191:DD192"/>
    <mergeCell ref="DE191:DE192"/>
    <mergeCell ref="DM191:DM192"/>
    <mergeCell ref="DN191:DN192"/>
    <mergeCell ref="DO191:DO192"/>
    <mergeCell ref="DP191:DP192"/>
    <mergeCell ref="DX191:DX192"/>
    <mergeCell ref="DY191:DY192"/>
    <mergeCell ref="DZ191:DZ192"/>
    <mergeCell ref="EA191:EA192"/>
    <mergeCell ref="EC205:EC206"/>
    <mergeCell ref="AD205:AD206"/>
    <mergeCell ref="AE205:AE206"/>
    <mergeCell ref="AF205:AF206"/>
    <mergeCell ref="AN205:AN206"/>
    <mergeCell ref="AO205:AO206"/>
    <mergeCell ref="AP205:AP206"/>
    <mergeCell ref="J204:J207"/>
    <mergeCell ref="Q204:Q207"/>
    <mergeCell ref="V204:AF204"/>
    <mergeCell ref="AG204:EB204"/>
    <mergeCell ref="K205:K206"/>
    <mergeCell ref="AC205:AC206"/>
    <mergeCell ref="AQ205:AQ206"/>
    <mergeCell ref="AY205:AY206"/>
    <mergeCell ref="AZ205:AZ206"/>
    <mergeCell ref="BA205:BA206"/>
    <mergeCell ref="BB205:BB206"/>
    <mergeCell ref="BJ205:BJ206"/>
    <mergeCell ref="BK205:BK206"/>
    <mergeCell ref="BL205:BL206"/>
    <mergeCell ref="BM205:BM206"/>
    <mergeCell ref="BU205:BU206"/>
    <mergeCell ref="BV205:BV206"/>
    <mergeCell ref="BW205:BW206"/>
    <mergeCell ref="BX205:BX206"/>
    <mergeCell ref="CF205:CF206"/>
    <mergeCell ref="CG205:CG206"/>
    <mergeCell ref="CH205:CH206"/>
    <mergeCell ref="CI205:CI206"/>
    <mergeCell ref="CQ205:CQ206"/>
    <mergeCell ref="CR205:CR206"/>
    <mergeCell ref="CS205:CS206"/>
    <mergeCell ref="CT205:CT206"/>
    <mergeCell ref="DB205:DB206"/>
    <mergeCell ref="DC205:DC206"/>
    <mergeCell ref="DD205:DD206"/>
    <mergeCell ref="DE205:DE206"/>
    <mergeCell ref="DM205:DM206"/>
    <mergeCell ref="DN205:DN206"/>
    <mergeCell ref="DO205:DO206"/>
    <mergeCell ref="DP205:DP206"/>
    <mergeCell ref="DX205:DX206"/>
    <mergeCell ref="DY205:DY206"/>
    <mergeCell ref="DZ205:DZ206"/>
    <mergeCell ref="EA205:EA206"/>
    <mergeCell ref="EC219:EC220"/>
    <mergeCell ref="AD219:AD220"/>
    <mergeCell ref="AE219:AE220"/>
    <mergeCell ref="AF219:AF220"/>
    <mergeCell ref="AN219:AN220"/>
    <mergeCell ref="AO219:AO220"/>
    <mergeCell ref="AP219:AP220"/>
    <mergeCell ref="J218:J221"/>
    <mergeCell ref="Q218:Q221"/>
    <mergeCell ref="V218:AF218"/>
    <mergeCell ref="AG218:EB218"/>
    <mergeCell ref="K219:K220"/>
    <mergeCell ref="AC219:AC220"/>
    <mergeCell ref="AQ219:AQ220"/>
    <mergeCell ref="AY219:AY220"/>
    <mergeCell ref="AZ219:AZ220"/>
    <mergeCell ref="BA219:BA220"/>
    <mergeCell ref="BB219:BB220"/>
    <mergeCell ref="BJ219:BJ220"/>
    <mergeCell ref="BK219:BK220"/>
    <mergeCell ref="BL219:BL220"/>
    <mergeCell ref="BM219:BM220"/>
    <mergeCell ref="BU219:BU220"/>
    <mergeCell ref="BV219:BV220"/>
    <mergeCell ref="BW219:BW220"/>
    <mergeCell ref="BX219:BX220"/>
    <mergeCell ref="CF219:CF220"/>
    <mergeCell ref="CG219:CG220"/>
    <mergeCell ref="CH219:CH220"/>
    <mergeCell ref="CI219:CI220"/>
    <mergeCell ref="CQ219:CQ220"/>
    <mergeCell ref="CR219:CR220"/>
    <mergeCell ref="CS219:CS220"/>
    <mergeCell ref="CT219:CT220"/>
    <mergeCell ref="DB219:DB220"/>
    <mergeCell ref="DC219:DC220"/>
    <mergeCell ref="DD219:DD220"/>
    <mergeCell ref="DE219:DE220"/>
    <mergeCell ref="DM219:DM220"/>
    <mergeCell ref="DN219:DN220"/>
    <mergeCell ref="DO219:DO220"/>
    <mergeCell ref="DP219:DP220"/>
    <mergeCell ref="DX219:DX220"/>
    <mergeCell ref="DY219:DY220"/>
    <mergeCell ref="DZ219:DZ220"/>
    <mergeCell ref="EA219:EA220"/>
  </mergeCells>
  <dataValidations count="7">
    <dataValidation allowBlank="1" showInputMessage="1" showErrorMessage="1" prompt="Для выбора выполните двойной щелчок левой клавиши мыши по соответствующей ячейке." sqref="AD65761 AD131297 AD196833 AD262369 AD327905 AD393441 AD458977 AD524513 AD590049 AD655585 AD721121 AD786657 AD852193 AD917729 AD983265 AF131297 AF458977 AF196833 AF262369 AF327905 AF393441 AF524513 AF590049 AF655585 AF721121 AF786657 AF852193 AF917729 AF983265 AF65761 AO65761 AO131297 AO196833 AO262369 AO327905 AO393441 AO458977 AO524513 AO590049 AO655585 AO721121 AO786657 AO852193 AO917729 AO983265 AQ524513:EA524513 AQ196833:EA196833 AQ590049:EA590049 AQ655585:EA655585 AQ15 AQ721121:EA721121 AQ786657:EA786657 AQ852193:EA852193 AQ917729:EA917729 AQ983265:EA983265 AQ65761:EA65761 AQ131297:EA131297 AQ458977:EA458977 AQ262369:EA262369 AQ7 AZ7 BB7 BK7 BM7 BV7 BX7 CG7 CI7 CR7 CT7 DC7 DE7 DN7 DP7 DY7 EA7 AO47 AQ327905:EA327905 AO15 AO7 AD7 AF7 AQ393441:EA393441 AQ47 AZ47 BB47 BK47 BM47 BV47 BX47 CG47 CI47 CR47 CT47 DC47 DE47 DN47 DP47 DY47 EA47 AD47 AF47 AD61 AF61 AO61 AQ61 AZ61 BB61 BK61 BM61 BV61 BX61 CG61 CI61 CR61 CT61 DC61 DE61 DN61 DP61 DY61 EA61 AD75 AF75 AO75 AQ75 AZ75 BB75 BK75 BM75 BV75 BX75 CG75 CI75 CR75 CT75 DC75 DE75 DN75 DP75 DY75 EA75 AD89 AF89 AO89 AQ89 AZ89 BB89 BK89 BM89 BV89 BX89 CG89 CI89 CR89 CT89 DC89 DE89 DN89 DP89 DY89 EA89 AD103 AF103 AO103 AQ103 AZ103 BB103 BK103 BM103 BV103 BX103 CG103 CI103 CR103 CT103 DC103 DE103 DN103 DP103 DY103 EA103 AD117 AF117 AO117 AQ117 AZ117 BB117 BK117 BM117 BV117 BX117 CG117 CI117 CR117 CT117 DC117 DE117 DN117 DP117 DY117 EA117 AD131 AF131 AO131 AQ131 AZ131 BB131 BK131 BM131 BV131 BX131 CG131 CI131 CR131 CT131 DC131 DE131 DN131 DP131 DY131 EA131 AD145 AF145 AO145 AQ145 AZ145 BB145 BK145 BM145 BV145 BX145 CG145 CI145 CR145 CT145 DC145 DE145 DN145 DP145 DY145 EA145 AD159 AF159 AO159 AQ159 AZ159 BB159 BK159 BM159 BV159 BX159 CG159 CI159 CR159 CT159 DC159 DE159 DN159 DP159 DY159 EA159 AD173 AF173 AO173 AQ173 AZ173 BB173 BK173 BM173 BV173 BX173 CG173 CI173 CR173 CT173 DC173 DE173 DN173 DP173 DY173 EA173 AD187 AF187 AO187 AQ187 AZ187 BB187 BK187 BM187 BV187 BX187 CG187 CI187 CR187 CT187 DC187 DE187 DN187 DP187 DY187 EA187 AD201 AF201 AO201 AQ201 AZ201 BB201 BK201 BM201 BV201 BX201 CG201 CI201 CR201 CT201 DC201 DE201 DN201 DP201 DY201 EA201 AD215 AF215 AO215 AQ215 AZ215 BB215 BK215 BM215 BV215 BX215 CG215 CI215 CR215 CT215 DC215 DE215 DN215 DP215 DY215 EA215 AD229 AF229 AO229 AQ229 AZ229 BB229 BK229 BM229 BV229 BX229 CG229 CI229 CR229 CT229 DC229 DE229 DN229 DP229 DY229 EA229 AD51 AF51 AO51 AQ51 AZ51 BB51 BK51 BM51 BV51 BX51 CG51 CI51 CR51 CT51 DC51 DE51 DN51 DP51 DY51 EA51 AD65 AF65 AO65 AQ65 AZ65 BB65 BK65 BM65 BV65 BX65 CG65 CI65 CR65 CT65 DC65 DE65 DN65 DP65 DY65 EA65 AD79 AF79 AO79 AQ79 AZ79 BB79 BK79 BM79 BV79 BX79 CG79 CI79 CR79 CT79 DC79 DE79 DN79 DP79 DY79 EA79 AD93 AF93 AO93 AQ93 AZ93 BB93 BK93 BM93 BV93 BX93 CG93 CI93 CR93 CT93 DC93 DE93 DN93 DP93 DY93 EA93 AD107 AF107 AO107 AQ107 AZ107 BB107 BK107 BM107 BV107 BX107 CG107 CI107 CR107 CT107 DC107 DE107 DN107 DP107 DY107 EA107 AD121 AF121 AO121 AQ121 AZ121 BB121 BK121 BM121 BV121 BX121 CG121 CI121 CR121 CT121 DC121 DE121 DN121 DP121 DY121 EA121 AD135 AF135 AO135 AQ135 AZ135 BB135 BK135 BM135 BV135 BX135 CG135 CI135 CR135 CT135 DC135 DE135 DN135 DP135 DY135 EA135 AD149 AF149 AO149 AQ149 AZ149 BB149 BK149 BM149 BV149 BX149 CG149 CI149 CR149 CT149 DC149 DE149 DN149 DP149 DY149 EA149 AD163 AF163 AO163 AQ163 AZ163 BB163 BK163 BM163 BV163 BX163 CG163 CI163 CR163 CT163 DC163 DE163 DN163 DP163 DY163 EA163 AD177 AF177 AO177 AQ177 AZ177 BB177 BK177 BM177 BV177 BX177 CG177 CI177 CR177 CT177 DC177 DE177 DN177 DP177 DY177 EA177 AD191 AF191 AO191 AQ191 AZ191 BB191 BK191 BM191 BV191 BX191 CG191 CI191 CR191 CT191 DC191 DE191 DN191 DP191 DY191 EA191 AD205 AF205 AO205 AQ205 AZ205 BB205 BK205 BM205 BV205 BX205 CG205 CI205 CR205 CT205 DC205 DE205 DN205 DP205 DY205 EA205 AD219 AF219 AO219 AQ219 AZ219 BB219 BK219 BM219 BV219 BX219 CG219 CI219 CR219 CT219 DC219 DE219 DN219 DP219 DY219 EA21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761 AC131297 AC196833 AC262369 AC327905 AC393441 AC458977 AC524513 AC590049 AC655585 AC721121 AC786657 AC852193 AC917729 AC983265 AE65761 AE131297 AE196833 AE262369 AE327905 AE393441 AE458977 AE524513 AE590049 AE655585 AE721121 AE786657 AE852193 AE917729 AE983265 AN15 AN65761 AN131297 AN196833 AN262369 AN327905 AN393441 AN458977 AN524513 AN590049 AN655585 AN721121 AN786657 AN852193 AN917729 AN983265 AP65761 AP131297 AP196833 AP262369 AP327905 AP393441 AP458977 AP524513 AP590049 AP655585 AP721121 AP786657 AP852193 AP917729 AP983265 AP47 AN47 AP15 AP7 AN7 AC7 AE7 AC47 AE47 AC61 AE61 AN61 AP61 AC75 AE75 AN75 AP75 AC89 AE89 AN89 AP89 AC103 AE103 AN103 AP103 AC117 AE117 AN117 AP117 AC131 AE131 AN131 AP131 AC145 AE145 AN145 AP145 AC159 AE159 AN159 AP159 AC173 AE173 AN173 AP173 AC187 AE187 AN187 AP187 AC201 AE201 AN201 AP201 AC215 AE215 AN215 AP215 AC229 AE229 AN229 AP229 AC51 AE51 AN51 AP51 AY7 BA7 AY47 BA47 AY51 BA51 AY61 BA61 AY75 BA75 AY89 BA89 AY103 BA103 AY117 BA117 AY131 BA131 AY145 BA145 AY159 BA159 AY173 BA173 AY187 BA187 AY201 BA201 AY215 BA215 AY229 BA229 BJ7 BL7 BJ47 BL47 BJ51 BL51 BJ61 BL61 BJ75 BL75 BJ89 BL89 BJ103 BL103 BJ117 BL117 BJ131 BL131 BJ145 BL145 BJ159 BL159 BJ173 BL173 BJ187 BL187 BJ201 BL201 BJ215 BL215 BJ229 BL229 BU7 BW7 BU47 BW47 BU51 BW51 BU61 BW61 BU75 BW75 BU89 BW89 BU103 BW103 BU117 BW117 BU131 BW131 BU145 BW145 BU159 BW159 BU173 BW173 BU187 BW187 BU201 BW201 BU215 BW215 BU229 BW229 CF7 CH7 CF47 CH47 CF51 CH51 CF61 CH61 CF75 CH75 CF89 CH89 CF103 CH103 CF117 CH117 CF131 CH131 CF145 CH145 CF159 CH159 CF173 CH173 CF187 CH187 CF201 CH201 CF215 CH215 CF229 CH229 CQ7 CS7 CQ47 CS47 CQ51 CS51 CQ61 CS61 CQ75 CS75 CQ89 CS89 CQ103 CS103 CQ117 CS117 CQ131 CS131 CQ145 CS145 CQ159 CS159 CQ173 CS173 CQ187 CS187 CQ201 CS201 CQ215 CS215 CQ229 CS229 DB7 DD7 DB47 DD47 DB51 DD51 DB61 DD61 DB75 DD75 DB89 DD89 DB103 DD103 DB117 DD117 DB131 DD131 DB145 DD145 DB159 DD159 DB173 DD173 DB187 DD187 DB201 DD201 DB215 DD215 DB229 DD229 DM7 DO7 DM47 DO47 DM51 DO51 DM61 DO61 DM75 DO75 DM89 DO89 DM103 DO103 DM117 DO117 DM131 DO131 DM145 DO145 DM159 DO159 DM173 DO173 DM187 DO187 DM201 DO201 DM215 DO215 DM229 DO229 DX7 DZ7 DX47 DZ47 DX51 DZ51 DX61 DZ61 DX75 DZ75 DX89 DZ89 DX103 DZ103 DX117 DZ117 DX131 DZ131 DX145 DZ145 DX159 DZ159 DX173 DZ173 DX187 DZ187 DX201 DZ201 DX215 DZ215 DX229 DZ229 AC65 AE65 AN65 AP65 AY65 BA65 BJ65 BL65 BU65 BW65 CF65 CH65 CQ65 CS65 DB65 DD65 DM65 DO65 DX65 DZ65 AC79 AE79 AN79 AP79 AY79 BA79 BJ79 BL79 BU79 BW79 CF79 CH79 CQ79 CS79 DB79 DD79 DM79 DO79 DX79 DZ79 AC93 AE93 AN93 AP93 AY93 BA93 BJ93 BL93 BU93 BW93 CF93 CH93 CQ93 CS93 DB93 DD93 DM93 DO93 DX93 DZ93 AC107 AE107 AN107 AP107 AY107 BA107 BJ107 BL107 BU107 BW107 CF107 CH107 CQ107 CS107 DB107 DD107 DM107 DO107 DX107 DZ107 AC121 AE121 AN121 AP121 AY121 BA121 BJ121 BL121 BU121 BW121 CF121 CH121 CQ121 CS121 DB121 DD121 DM121 DO121 DX121 DZ121 AC135 AE135 AN135 AP135 AY135 BA135 BJ135 BL135 BU135 BW135 CF135 CH135 CQ135 CS135 DB135 DD135 DM135 DO135 DX135 DZ135 AC149 AE149 AN149 AP149 AY149 BA149 BJ149 BL149 BU149 BW149 CF149 CH149 CQ149 CS149 DB149 DD149 DM149 DO149 DX149 DZ149 AC163 AE163 AN163 AP163 AY163 BA163 BJ163 BL163 BU163 BW163 CF163 CH163 CQ163 CS163 DB163 DD163 DM163 DO163 DX163 DZ163 AC177 AE177 AN177 AP177 AY177 BA177 BJ177 BL177 BU177 BW177 CF177 CH177 CQ177 CS177 DB177 DD177 DM177 DO177 DX177 DZ177 AC191 AE191 AN191 AP191 AY191 BA191 BJ191 BL191 BU191 BW191 CF191 CH191 CQ191 CS191 DB191 DD191 DM191 DO191 DX191 DZ191 AC205 AE205 AN205 AP205 AY205 BA205 BJ205 BL205 BU205 BW205 CF205 CH205 CQ205 CS205 DB205 DD205 DM205 DO205 DX205 DZ205 AC219 AE219 AN219 AP219 AY219 BA219 BJ219 BL219 BU219 BW219 CF219 CH219 CQ219 CS219 DB219 DD219 DM219 DO219 DX219 DZ219"/>
    <dataValidation type="list" allowBlank="1" showInputMessage="1" showErrorMessage="1" errorTitle="Ошибка" error="Выберите значение из списка" sqref="T65761 T131297 T196833 T262369 T327905 T393441 T458977 T524513 T590049 T655585 T721121 T786657 T852193 T917729 T983265">
      <formula1>kind_of_heat_transfer</formula1>
    </dataValidation>
    <dataValidation type="textLength" operator="lessThanOrEqual" allowBlank="1" showInputMessage="1" showErrorMessage="1" errorTitle="Ошибка" error="Допускается ввод не более 900 символов!" sqref="EC65755:EC65762 EC131291:EC131298 EC196827:EC196834 EC262363:EC262370 EC327899:EC327906 EC393435:EC393442 EC458971:EC458978 EC524507:EC524514 EC590043:EC590050 EC655579:EC655586 EC721115:EC721122 EC786651:EC786658 EC852187:EC852194 EC917723:EC917730 EC983259:EC983266 T47 T7 AG45:AQ45 EB45 AG5:AQ5 EB5 AG59 AH59 AI59 AJ59 AK59 AL59 AM59 AN59 AO59 AP59 AQ59 EB59 T61 AG73 AH73 AI73 AJ73 AK73 AL73 AM73 AN73 AO73 AP73 AQ73 EB73 T75 AG87 AH87 AI87 AJ87 AK87 AL87 AM87 AN87 AO87 AP87 AQ87 EB87 T89 AG101 AH101 AI101 AJ101 AK101 AL101 AM101 AN101 AO101 AP101 AQ101 EB101 T103 AG115 AH115 AI115 AJ115 AK115 AL115 AM115 AN115 AO115 AP115 AQ115 EB115 T117 AG129 AH129 AI129 AJ129 AK129 AL129 AM129 AN129 AO129 AP129 AQ129 EB129 T131 AG143 AH143 AI143 AJ143 AK143 AL143 AM143 AN143 AO143 AP143 AQ143 EB143 T145 AG157 AH157 AI157 AJ157 AK157 AL157 AM157 AN157 AO157 AP157 AQ157 EB157 T159 AG171 AH171 AI171 AJ171 AK171 AL171 AM171 AN171 AO171 AP171 AQ171 EB171 T173 AG185 AH185 AI185 AJ185 AK185 AL185 AM185 AN185 AO185 AP185 AQ185 EB185 T187 AG199 AH199 AI199 AJ199 AK199 AL199 AM199 AN199 AO199 AP199 AQ199 EB199 T201 AG213 AH213 AI213 AJ213 AK213 AL213 AM213 AN213 AO213 AP213 AQ213 EB213 T215 AG227 AH227 AI227 AJ227 AK227 AL227 AM227 AN227 AO227 AP227 AQ227 EB227 T229 T51 T65 T79 T93 T107 T121 T135 T149 T163 T177 T191 T205 T219">
      <formula1>900</formula1>
    </dataValidation>
    <dataValidation type="list" allowBlank="1" showInputMessage="1" showErrorMessage="1" errorTitle="Ошибка" error="Выберите значение из списка" sqref="AG917727:AL917727 AG852191:AL852191 AG786655:AL786655 AG721119:AL721119 AG655583:AL655583 AG590047:AL590047 AG524511:AL524511 AG458975:AL458975 AG393439:AL393439 AG327903:AL327903 AG262367:AL262367 AG196831:AL196831 AG131295:AL131295 AG65759:AL65759 AG983263:AL983263 V983263:AB983263 V65759:AB65759 V131295:AB131295 V196831:AB196831 V262367:AB262367 V327903:AB327903 V393439:AB393439 V458975:AB458975 V524511:AB524511 V590047:AB590047 V655583:AB655583 V721119:AB721119 V786655:AB786655 V852191:AB852191 V917727:AB917727">
      <formula1>kind_of_scheme_in</formula1>
    </dataValidation>
    <dataValidation type="list" allowBlank="1" showInputMessage="1" errorTitle="Ошибка" error="Выберите значение из списка" prompt="Выберите значение из списка" sqref="V983264:EB983264 V65760:EB65760 V131296:EB131296 V196832:EB196832 V262368:EB262368 V327904:EB327904 V393440:EB393440 V458976:EB458976 V524512:EB524512 V590048:EB590048 V655584:EB655584 V721120:EB721120 V786656:EB786656 V852192:EB852192 V917728:EB917728">
      <formula1>kind_of_cons</formula1>
    </dataValidation>
    <dataValidation allowBlank="1" sqref="S131299:EC131305 S196835:EC196841 S262371:EC262377 S327907:EC327913 S393443:EC393449 S458979:EC458985 S524515:EC524521 S590051:EC590057 S655587:EC655593 S721123:EC721129 S786659:EC786665 S852195:EC852201 S917731:EC917737 S983267:EC983273 S65763:EC657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723C1-3AB8-F126-FA3D-2D4F766CBDB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190</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513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514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643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644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596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597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522</v>
      </c>
      <c r="P6" s="2313"/>
      <c r="Q6" s="2313">
        <v>1</v>
      </c>
      <c r="R6" s="413"/>
      <c r="S6" s="1549">
        <f>$J6</f>
      </c>
      <c r="T6" s="342" t="s">
        <v>523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598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63</v>
      </c>
      <c r="AE7" s="2321"/>
      <c r="AF7" s="2163" t="s">
        <v>63</v>
      </c>
      <c r="AG7" s="807"/>
      <c r="AH7" s="807"/>
      <c r="AI7" s="807"/>
      <c r="AJ7" s="807"/>
      <c r="AK7" s="807"/>
      <c r="AL7" s="807"/>
      <c r="AM7" s="1313"/>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599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600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528</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601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315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368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63</v>
      </c>
      <c r="AP15" s="2323"/>
      <c r="AQ15" s="2324" t="s">
        <v>63</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531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532</v>
      </c>
      <c r="P20" s="1418"/>
      <c r="Q20" s="1498"/>
      <c r="R20" s="1498"/>
      <c r="S20" s="785"/>
      <c r="T20" s="1216" t="s">
        <v>533</v>
      </c>
      <c r="W20" s="1422"/>
      <c r="X20" s="1422"/>
      <c r="Y20" s="1422"/>
      <c r="Z20" s="1422"/>
      <c r="AA20" s="1422"/>
      <c r="AD20" s="242" t="s">
        <v>534</v>
      </c>
      <c r="AF20" s="242" t="s">
        <v>535</v>
      </c>
      <c r="AG20" s="1216" t="s">
        <v>533</v>
      </c>
      <c r="AH20" s="1422"/>
      <c r="AI20" s="1422"/>
      <c r="AJ20" s="1422"/>
      <c r="AK20" s="1422"/>
      <c r="AL20" s="1422"/>
      <c r="AO20" s="242" t="s">
        <v>536</v>
      </c>
      <c r="AQ20" s="242" t="s">
        <v>535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2307"/>
      <c r="AC27" s="2307"/>
      <c r="AD27" s="2307"/>
      <c r="AE27" s="2307"/>
      <c r="AF27" s="382"/>
      <c r="AG27" s="2307" t="str">
        <f>IF(TITLE_NAME_OR_PR_CHANGE="",IF(TITLE_NAME_OR_PR="","",TITLE_NAME_OR_PR),TITLE_NAME_OR_PR_CHANGE)</f>
        <v>Агенство по тарифам Приморского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82" customFormat="1" customHeight="1" ht="18.75">
      <c r="A28" s="1424"/>
      <c r="B28" s="1424"/>
      <c r="C28" s="1424"/>
      <c r="D28" s="1424"/>
      <c r="E28" s="1424"/>
      <c r="F28" s="1424"/>
      <c r="G28" s="1424"/>
      <c r="H28" s="1424"/>
      <c r="I28" s="1424"/>
      <c r="J28" s="1424"/>
      <c r="K28" s="1424"/>
      <c r="L28" s="1425"/>
      <c r="M28" s="1424"/>
      <c r="N28" s="1424"/>
      <c r="O28" s="1424"/>
      <c r="S28" s="2306" t="s">
        <v>537</v>
      </c>
      <c r="T28" s="2306"/>
      <c r="U28" s="1428"/>
      <c r="V28" s="2320" t="str">
        <f>IF(TITLE_DATE_PR_CHANGE="",IF(TITLE_DATE_PR="","",TITLE_DATE_PR),TITLE_DATE_PR_CHANGE)</f>
        <v>45645</v>
      </c>
      <c r="W28" s="2320"/>
      <c r="X28" s="2320"/>
      <c r="Y28" s="2320"/>
      <c r="Z28" s="2320"/>
      <c r="AA28" s="2320"/>
      <c r="AB28" s="2320"/>
      <c r="AC28" s="2320"/>
      <c r="AD28" s="2320"/>
      <c r="AE28" s="2320"/>
      <c r="AF28" s="382"/>
      <c r="AG28" s="2320" t="str">
        <f>IF(TITLE_DATE_PR_CHANGE="",IF(TITLE_DATE_PR="","",TITLE_DATE_PR),TITLE_DATE_PR_CHANGE)</f>
        <v>45645</v>
      </c>
      <c r="AH28" s="2320"/>
      <c r="AI28" s="2320"/>
      <c r="AJ28" s="2320"/>
      <c r="AK28" s="2320"/>
      <c r="AL28" s="2320"/>
      <c r="AM28" s="2320"/>
      <c r="AN28" s="2320"/>
      <c r="AO28" s="2320"/>
      <c r="AP28" s="2320"/>
      <c r="AQ28" s="382"/>
      <c r="AR28" s="382"/>
      <c r="AS28" s="336"/>
      <c r="AT28" s="424"/>
      <c r="AU28" s="424"/>
      <c r="AV28" s="424"/>
      <c r="AW28" s="424"/>
      <c r="AX28" s="424"/>
      <c r="AY28" s="474">
        <v>0</v>
      </c>
    </row>
    <row s="2982" customFormat="1" customHeight="1" ht="18.75">
      <c r="A29" s="1424"/>
      <c r="B29" s="1424"/>
      <c r="C29" s="1424"/>
      <c r="D29" s="1424"/>
      <c r="E29" s="1424"/>
      <c r="F29" s="1424"/>
      <c r="G29" s="1424"/>
      <c r="H29" s="1424"/>
      <c r="I29" s="1424"/>
      <c r="J29" s="1424"/>
      <c r="K29" s="1424"/>
      <c r="L29" s="1425"/>
      <c r="M29" s="1424"/>
      <c r="N29" s="1424"/>
      <c r="O29" s="1424"/>
      <c r="S29" s="2306" t="s">
        <v>538</v>
      </c>
      <c r="T29" s="2306"/>
      <c r="U29" s="1428"/>
      <c r="V29" s="2307" t="str">
        <f>IF(TITLE_NUMBER_PR_CHANGE="",IF(TITLE_NUMBER_PR="","",TITLE_NUMBER_PR),TITLE_NUMBER_PR_CHANGE)</f>
        <v>59/4</v>
      </c>
      <c r="W29" s="2307"/>
      <c r="X29" s="2307"/>
      <c r="Y29" s="2307"/>
      <c r="Z29" s="2307"/>
      <c r="AA29" s="2307"/>
      <c r="AB29" s="2307"/>
      <c r="AC29" s="2307"/>
      <c r="AD29" s="2307"/>
      <c r="AE29" s="2307"/>
      <c r="AF29" s="382"/>
      <c r="AG29" s="2307" t="str">
        <f>IF(TITLE_NUMBER_PR_CHANGE="",IF(TITLE_NUMBER_PR="","",TITLE_NUMBER_PR),TITLE_NUMBER_PR_CHANGE)</f>
        <v>59/4</v>
      </c>
      <c r="AH29" s="2307"/>
      <c r="AI29" s="2307"/>
      <c r="AJ29" s="2307"/>
      <c r="AK29" s="2307"/>
      <c r="AL29" s="2307"/>
      <c r="AM29" s="2307"/>
      <c r="AN29" s="2307"/>
      <c r="AO29" s="2307"/>
      <c r="AP29" s="2307"/>
      <c r="AQ29" s="382"/>
      <c r="AR29" s="382"/>
      <c r="AS29" s="336"/>
      <c r="AT29" s="424"/>
      <c r="AU29" s="424"/>
      <c r="AV29" s="424"/>
      <c r="AW29" s="424"/>
      <c r="AX29" s="424"/>
      <c r="AY29" s="474">
        <v>0</v>
      </c>
    </row>
    <row s="298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2307"/>
      <c r="AC30" s="2307"/>
      <c r="AD30" s="2307"/>
      <c r="AE30" s="2307"/>
      <c r="AF30" s="382"/>
      <c r="AG30" s="2307" t="str">
        <f>IF(TITLE_IST_PUB_CHANGE="",IF(TITLE_IST_PUB="","",TITLE_IST_PUB),TITLE_IST_PUB_CHANGE)</f>
        <v>http://pravo.gov.ru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2" customFormat="1" customHeight="1" ht="18.75" hidden="1">
      <c r="A32" s="1424"/>
      <c r="B32" s="1424"/>
      <c r="C32" s="1424"/>
      <c r="D32" s="1424"/>
      <c r="E32" s="1424"/>
      <c r="F32" s="1424"/>
      <c r="G32" s="1424"/>
      <c r="H32" s="1424"/>
      <c r="I32" s="1424"/>
      <c r="J32" s="1424"/>
      <c r="K32" s="1424"/>
      <c r="L32" s="1425"/>
      <c r="M32" s="1424"/>
      <c r="N32" s="1424"/>
      <c r="O32" s="1424"/>
      <c r="S32" s="2306" t="s">
        <v>539</v>
      </c>
      <c r="T32" s="2306"/>
      <c r="U32" s="1428"/>
      <c r="V32" s="2320" t="str">
        <f>IF(TITLE_DATE_PR_CHANGE="",IF(TITLE_DATE_PR="","",TITLE_DATE_PR),TITLE_DATE_PR_CHANGE)</f>
        <v>45645</v>
      </c>
      <c r="W32" s="2320"/>
      <c r="X32" s="2320"/>
      <c r="Y32" s="2320"/>
      <c r="Z32" s="2320"/>
      <c r="AA32" s="2320"/>
      <c r="AB32" s="2320"/>
      <c r="AC32" s="2320"/>
      <c r="AD32" s="2320"/>
      <c r="AE32" s="2320"/>
      <c r="AF32" s="382"/>
      <c r="AG32" s="2320" t="str">
        <f>IF(TITLE_DATE_PR_CHANGE="",IF(TITLE_DATE_PR="","",TITLE_DATE_PR),TITLE_DATE_PR_CHANGE)</f>
        <v>45645</v>
      </c>
      <c r="AH32" s="2320"/>
      <c r="AI32" s="2320"/>
      <c r="AJ32" s="2320"/>
      <c r="AK32" s="2320"/>
      <c r="AL32" s="2320"/>
      <c r="AM32" s="2320"/>
      <c r="AN32" s="2320"/>
      <c r="AO32" s="2320"/>
      <c r="AP32" s="2320"/>
      <c r="AQ32" s="382"/>
      <c r="AR32" s="382"/>
      <c r="AS32" s="336"/>
      <c r="AT32" s="424"/>
      <c r="AU32" s="424"/>
      <c r="AV32" s="424"/>
      <c r="AW32" s="424"/>
      <c r="AX32" s="424"/>
      <c r="AY32" s="474">
        <v>0</v>
      </c>
    </row>
    <row s="2982" customFormat="1" customHeight="1" ht="18.75" hidden="1">
      <c r="A33" s="1424"/>
      <c r="B33" s="1424"/>
      <c r="C33" s="1424"/>
      <c r="D33" s="1424"/>
      <c r="E33" s="1424"/>
      <c r="F33" s="1424"/>
      <c r="G33" s="1424"/>
      <c r="H33" s="1424"/>
      <c r="I33" s="1424"/>
      <c r="J33" s="1424"/>
      <c r="K33" s="1424"/>
      <c r="L33" s="1425"/>
      <c r="M33" s="1424"/>
      <c r="N33" s="1424"/>
      <c r="O33" s="1424"/>
      <c r="S33" s="2306" t="s">
        <v>540</v>
      </c>
      <c r="T33" s="2306"/>
      <c r="U33" s="1428"/>
      <c r="V33" s="2307" t="str">
        <f>IF(TITLE_NUMBER_PR_CHANGE="",IF(TITLE_NUMBER_PR="","",TITLE_NUMBER_PR),TITLE_NUMBER_PR_CHANGE)</f>
        <v>59/4</v>
      </c>
      <c r="W33" s="2307"/>
      <c r="X33" s="2307"/>
      <c r="Y33" s="2307"/>
      <c r="Z33" s="2307"/>
      <c r="AA33" s="2307"/>
      <c r="AB33" s="2307"/>
      <c r="AC33" s="2307"/>
      <c r="AD33" s="2307"/>
      <c r="AE33" s="2307"/>
      <c r="AF33" s="382"/>
      <c r="AG33" s="2307" t="str">
        <f>IF(TITLE_NUMBER_PR_CHANGE="",IF(TITLE_NUMBER_PR="","",TITLE_NUMBER_PR),TITLE_NUMBER_PR_CHANGE)</f>
        <v>59/4</v>
      </c>
      <c r="AH33" s="2307"/>
      <c r="AI33" s="2307"/>
      <c r="AJ33" s="2307"/>
      <c r="AK33" s="2307"/>
      <c r="AL33" s="2307"/>
      <c r="AM33" s="2307"/>
      <c r="AN33" s="2307"/>
      <c r="AO33" s="2307"/>
      <c r="AP33" s="2307"/>
      <c r="AQ33" s="382"/>
      <c r="AR33" s="382"/>
      <c r="AS33" s="336"/>
      <c r="AT33" s="424"/>
      <c r="AU33" s="424"/>
      <c r="AV33" s="424"/>
      <c r="AW33" s="424"/>
      <c r="AX33" s="424"/>
      <c r="AY33" s="474">
        <v>0</v>
      </c>
    </row>
    <row s="298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541</v>
      </c>
      <c r="AG34" s="382"/>
      <c r="AH34" s="1691"/>
      <c r="AI34" s="1691"/>
      <c r="AJ34" s="1691"/>
      <c r="AK34" s="1691"/>
      <c r="AL34" s="1691"/>
      <c r="AM34" s="382"/>
      <c r="AN34" s="382"/>
      <c r="AO34" s="382"/>
      <c r="AP34" s="382"/>
      <c r="AQ34" s="334" t="s">
        <v>541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416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417</v>
      </c>
      <c r="AY36" s="1211">
        <v>14</v>
      </c>
    </row>
    <row customHeight="1" ht="14.699999999999998">
      <c r="Q37" s="432"/>
      <c r="R37" s="432"/>
      <c r="S37" s="2329" t="s">
        <v>90</v>
      </c>
      <c r="T37" s="2265" t="s">
        <v>542</v>
      </c>
      <c r="U37" s="357"/>
      <c r="V37" s="2330" t="s">
        <v>543</v>
      </c>
      <c r="W37" s="2331"/>
      <c r="X37" s="2331"/>
      <c r="Y37" s="2331"/>
      <c r="Z37" s="2331"/>
      <c r="AA37" s="2331"/>
      <c r="AB37" s="2331"/>
      <c r="AC37" s="2331"/>
      <c r="AD37" s="2331"/>
      <c r="AE37" s="2332"/>
      <c r="AF37" s="2333" t="s">
        <v>544</v>
      </c>
      <c r="AG37" s="2330" t="s">
        <v>543</v>
      </c>
      <c r="AH37" s="2331"/>
      <c r="AI37" s="2331"/>
      <c r="AJ37" s="2331"/>
      <c r="AK37" s="2331"/>
      <c r="AL37" s="2331"/>
      <c r="AM37" s="2331"/>
      <c r="AN37" s="2331"/>
      <c r="AO37" s="2331"/>
      <c r="AP37" s="2332"/>
      <c r="AQ37" s="2333" t="s">
        <v>545</v>
      </c>
      <c r="AR37" s="2336" t="s">
        <v>546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645</v>
      </c>
      <c r="W38" s="2421" t="s">
        <v>646</v>
      </c>
      <c r="X38" s="2421"/>
      <c r="Y38" s="2421"/>
      <c r="Z38" s="2421" t="s">
        <v>647</v>
      </c>
      <c r="AA38" s="2421"/>
      <c r="AB38" s="2421"/>
      <c r="AC38" s="2350" t="s">
        <v>550</v>
      </c>
      <c r="AD38" s="2369"/>
      <c r="AE38" s="2370"/>
      <c r="AF38" s="2334"/>
      <c r="AG38" s="2422" t="s">
        <v>645</v>
      </c>
      <c r="AH38" s="2421" t="s">
        <v>646</v>
      </c>
      <c r="AI38" s="2421"/>
      <c r="AJ38" s="2421"/>
      <c r="AK38" s="2421" t="s">
        <v>647</v>
      </c>
      <c r="AL38" s="2421"/>
      <c r="AM38" s="2421"/>
      <c r="AN38" s="2350" t="s">
        <v>550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648</v>
      </c>
      <c r="X39" s="2421" t="s">
        <v>649</v>
      </c>
      <c r="Y39" s="2421"/>
      <c r="Z39" s="2421" t="s">
        <v>650</v>
      </c>
      <c r="AA39" s="2421" t="s">
        <v>649</v>
      </c>
      <c r="AB39" s="2421"/>
      <c r="AC39" s="2351"/>
      <c r="AD39" s="2371"/>
      <c r="AE39" s="2372"/>
      <c r="AF39" s="2334"/>
      <c r="AG39" s="2422"/>
      <c r="AH39" s="2421" t="s">
        <v>648</v>
      </c>
      <c r="AI39" s="2421" t="s">
        <v>649</v>
      </c>
      <c r="AJ39" s="2421"/>
      <c r="AK39" s="2421" t="s">
        <v>650</v>
      </c>
      <c r="AL39" s="2421" t="s">
        <v>649</v>
      </c>
      <c r="AM39" s="2421"/>
      <c r="AN39" s="2351"/>
      <c r="AO39" s="2371"/>
      <c r="AP39" s="2372"/>
      <c r="AQ39" s="2334"/>
      <c r="AR39" s="2337"/>
      <c r="AS39" s="2183"/>
      <c r="AY39" s="1211">
        <v>19</v>
      </c>
    </row>
    <row customHeight="1" ht="61.949999999999996">
      <c r="A40" s="1426"/>
      <c r="B40" s="1426" t="s">
        <v>202</v>
      </c>
      <c r="C40" s="1426" t="s">
        <v>203</v>
      </c>
      <c r="D40" s="1426" t="s">
        <v>204</v>
      </c>
      <c r="E40" s="1420" t="s">
        <v>551</v>
      </c>
      <c r="F40" s="1420" t="s">
        <v>552</v>
      </c>
      <c r="G40" s="1420" t="s">
        <v>553</v>
      </c>
      <c r="H40" s="1420"/>
      <c r="I40" s="1420" t="s">
        <v>603</v>
      </c>
      <c r="J40" s="1420" t="s">
        <v>556</v>
      </c>
      <c r="K40" s="1420" t="s">
        <v>604</v>
      </c>
      <c r="L40" s="1420" t="s">
        <v>532</v>
      </c>
      <c r="Q40" s="432"/>
      <c r="R40" s="432"/>
      <c r="S40" s="2329"/>
      <c r="T40" s="2265"/>
      <c r="U40" s="358"/>
      <c r="V40" s="2422"/>
      <c r="W40" s="2421"/>
      <c r="X40" s="2039" t="s">
        <v>651</v>
      </c>
      <c r="Y40" s="2039" t="s">
        <v>652</v>
      </c>
      <c r="Z40" s="2421"/>
      <c r="AA40" s="2039" t="s">
        <v>653</v>
      </c>
      <c r="AB40" s="2039" t="s">
        <v>654</v>
      </c>
      <c r="AC40" s="1545" t="s">
        <v>560</v>
      </c>
      <c r="AD40" s="2326" t="s">
        <v>561</v>
      </c>
      <c r="AE40" s="2327"/>
      <c r="AF40" s="2335"/>
      <c r="AG40" s="2422"/>
      <c r="AH40" s="2421"/>
      <c r="AI40" s="2039" t="s">
        <v>651</v>
      </c>
      <c r="AJ40" s="2039" t="s">
        <v>652</v>
      </c>
      <c r="AK40" s="2421"/>
      <c r="AL40" s="2039" t="s">
        <v>653</v>
      </c>
      <c r="AM40" s="2039" t="s">
        <v>654</v>
      </c>
      <c r="AN40" s="1545" t="s">
        <v>560</v>
      </c>
      <c r="AO40" s="2326" t="s">
        <v>561</v>
      </c>
      <c r="AP40" s="2327"/>
      <c r="AQ40" s="2335"/>
      <c r="AR40" s="2338"/>
      <c r="AS40" s="2183"/>
      <c r="AY40" s="1211">
        <v>59</v>
      </c>
    </row>
    <row s="343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179</v>
      </c>
      <c r="T41" s="1311" t="s">
        <v>105</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372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190</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372</v>
      </c>
      <c r="B43" s="1419" t="s">
        <v>373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513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514</v>
      </c>
      <c r="AU43" s="556"/>
      <c r="AV43" s="556" t="str">
        <f>IF(T43="","",T43)</f>
        <v>Территория действия тарифа</v>
      </c>
      <c r="AW43" s="556"/>
      <c r="AX43" s="556"/>
      <c r="AY43" s="1211">
        <v>23</v>
      </c>
    </row>
    <row customHeight="1" ht="24">
      <c r="A44" s="1419" t="s">
        <v>372</v>
      </c>
      <c r="B44" s="1419" t="s">
        <v>373</v>
      </c>
      <c r="C44" s="1419" t="s">
        <v>374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643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644</v>
      </c>
      <c r="AU44" s="556"/>
      <c r="AV44" s="556" t="str">
        <f>IF(T44="","",T44)</f>
        <v>Наименование централизованной системы горячего водоснабжения</v>
      </c>
      <c r="AW44" s="556"/>
      <c r="AX44" s="556"/>
      <c r="AY44" s="1211">
        <v>23</v>
      </c>
    </row>
    <row customHeight="1" ht="24">
      <c r="A45" s="1419" t="s">
        <v>372</v>
      </c>
      <c r="B45" s="1419" t="s">
        <v>373</v>
      </c>
      <c r="C45" s="1419" t="s">
        <v>374</v>
      </c>
      <c r="D45" s="1419" t="s">
        <v>660</v>
      </c>
      <c r="E45" s="2315"/>
      <c r="F45" s="2315"/>
      <c r="G45" s="2315"/>
      <c r="H45" s="2315"/>
      <c r="I45" s="2312" t="str">
        <f>S44&amp;".1"</f>
        <v>...1</v>
      </c>
      <c r="J45" s="1419"/>
      <c r="K45" s="1419"/>
      <c r="L45" s="1420"/>
      <c r="P45" s="2313">
        <v>1</v>
      </c>
      <c r="Q45" s="1537"/>
      <c r="R45" s="412"/>
      <c r="S45" s="1549" t="str">
        <f>$I45</f>
        <v>...1</v>
      </c>
      <c r="T45" s="341" t="s">
        <v>596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597</v>
      </c>
      <c r="AU45" s="556"/>
      <c r="AV45" s="556" t="str">
        <f>IF(T45="","",T45)</f>
        <v>Наименование признака дифференциации</v>
      </c>
      <c r="AW45" s="556"/>
      <c r="AX45" s="556"/>
      <c r="AY45" s="1211">
        <v>23</v>
      </c>
    </row>
    <row customHeight="1" ht="24">
      <c r="A46" s="1419" t="s">
        <v>372</v>
      </c>
      <c r="B46" s="1419" t="s">
        <v>373</v>
      </c>
      <c r="C46" s="1419" t="s">
        <v>374</v>
      </c>
      <c r="D46" s="1419" t="s">
        <v>660</v>
      </c>
      <c r="E46" s="2315"/>
      <c r="F46" s="2315"/>
      <c r="G46" s="2315"/>
      <c r="H46" s="2315"/>
      <c r="I46" s="2342"/>
      <c r="J46" s="2312" t="str">
        <f>I45&amp;".1"</f>
        <v>...1.1</v>
      </c>
      <c r="K46" s="1419"/>
      <c r="L46" s="1420" t="s">
        <v>522</v>
      </c>
      <c r="P46" s="2313"/>
      <c r="Q46" s="2313">
        <v>1</v>
      </c>
      <c r="R46" s="413"/>
      <c r="S46" s="1549" t="str">
        <f>$J46</f>
        <v>...1.1</v>
      </c>
      <c r="T46" s="342" t="s">
        <v>523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598</v>
      </c>
      <c r="AU46" s="556"/>
      <c r="AV46" s="556" t="str">
        <f>IF(T46="","",T46)</f>
        <v>Группа потребителей</v>
      </c>
      <c r="AW46" s="556"/>
      <c r="AX46" s="556"/>
      <c r="AY46" s="1211">
        <v>23</v>
      </c>
    </row>
    <row customHeight="1" ht="24">
      <c r="A47" s="1419" t="s">
        <v>372</v>
      </c>
      <c r="B47" s="1419" t="s">
        <v>373</v>
      </c>
      <c r="C47" s="1419" t="s">
        <v>374</v>
      </c>
      <c r="D47" s="1419" t="s">
        <v>660</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63</v>
      </c>
      <c r="AE47" s="2323"/>
      <c r="AF47" s="2324" t="s">
        <v>63</v>
      </c>
      <c r="AG47" s="807"/>
      <c r="AH47" s="807"/>
      <c r="AI47" s="807"/>
      <c r="AJ47" s="807"/>
      <c r="AK47" s="807"/>
      <c r="AL47" s="807"/>
      <c r="AM47" s="1313"/>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372</v>
      </c>
      <c r="B48" s="1419" t="s">
        <v>373</v>
      </c>
      <c r="C48" s="1419" t="s">
        <v>374</v>
      </c>
      <c r="D48" s="1419" t="s">
        <v>660</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372</v>
      </c>
      <c r="B49" s="1419" t="s">
        <v>373</v>
      </c>
      <c r="C49" s="1419" t="s">
        <v>374</v>
      </c>
      <c r="D49" s="1419" t="s">
        <v>660</v>
      </c>
      <c r="E49" s="2315"/>
      <c r="F49" s="2315"/>
      <c r="G49" s="2315"/>
      <c r="H49" s="2315"/>
      <c r="I49" s="2342"/>
      <c r="J49" s="2312"/>
      <c r="K49" s="1419"/>
      <c r="L49" s="1420"/>
      <c r="P49" s="2313"/>
      <c r="Q49" s="2313"/>
      <c r="R49" s="412"/>
      <c r="S49" s="1334"/>
      <c r="T49" s="343" t="s">
        <v>599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600</v>
      </c>
      <c r="AU49" s="556"/>
      <c r="AV49" s="556" t="str">
        <f>IF(T49="","",T49)</f>
        <v>Добавить значение признака дифференциации</v>
      </c>
      <c r="AW49" s="556"/>
      <c r="AX49" s="556"/>
      <c r="AY49" s="1211">
        <v>20</v>
      </c>
    </row>
    <row customHeight="1" ht="22.049999999999997">
      <c r="A50" s="1419" t="s">
        <v>372</v>
      </c>
      <c r="B50" s="1419" t="s">
        <v>373</v>
      </c>
      <c r="C50" s="1419" t="s">
        <v>374</v>
      </c>
      <c r="D50" s="1419" t="s">
        <v>660</v>
      </c>
      <c r="E50" s="2315"/>
      <c r="F50" s="2315"/>
      <c r="G50" s="2315"/>
      <c r="H50" s="2315"/>
      <c r="I50" s="2312"/>
      <c r="J50" s="1419"/>
      <c r="K50" s="1419"/>
      <c r="L50" s="1420"/>
      <c r="P50" s="2313"/>
      <c r="Q50" s="1537"/>
      <c r="R50" s="412"/>
      <c r="S50" s="1334"/>
      <c r="T50" s="421" t="s">
        <v>528</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372</v>
      </c>
      <c r="B51" s="1419" t="s">
        <v>373</v>
      </c>
      <c r="C51" s="1419" t="s">
        <v>374</v>
      </c>
      <c r="D51" s="1419" t="s">
        <v>660</v>
      </c>
      <c r="E51" s="2315"/>
      <c r="F51" s="2315"/>
      <c r="G51" s="2315"/>
      <c r="H51" s="2314"/>
      <c r="I51" s="1419"/>
      <c r="J51" s="1419"/>
      <c r="K51" s="1419"/>
      <c r="L51" s="1420"/>
      <c r="M51" s="1421"/>
      <c r="N51" s="1421"/>
      <c r="O51" s="593"/>
      <c r="P51" s="416"/>
      <c r="Q51" s="431"/>
      <c r="R51" s="411"/>
      <c r="S51" s="1334"/>
      <c r="T51" s="428" t="s">
        <v>601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372</v>
      </c>
      <c r="B52" s="1399" t="s">
        <v>373</v>
      </c>
      <c r="C52" s="1370"/>
      <c r="D52" s="1370"/>
      <c r="E52" s="2315"/>
      <c r="F52" s="2314"/>
      <c r="G52" s="1370"/>
      <c r="H52" s="1370"/>
      <c r="I52" s="1370"/>
      <c r="J52" s="1370"/>
      <c r="K52" s="1370"/>
      <c r="L52" s="1550"/>
      <c r="M52" s="1377"/>
      <c r="N52" s="1377"/>
      <c r="P52" s="1372"/>
      <c r="Q52" s="1373"/>
      <c r="R52" s="1372"/>
      <c r="S52" s="1378"/>
      <c r="T52" s="1381" t="s">
        <v>315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372</v>
      </c>
      <c r="B53" s="1399"/>
      <c r="C53" s="1399"/>
      <c r="D53" s="1399"/>
      <c r="E53" s="2314"/>
      <c r="F53" s="1399"/>
      <c r="G53" s="1399"/>
      <c r="H53" s="1399"/>
      <c r="I53" s="1399"/>
      <c r="J53" s="1399"/>
      <c r="K53" s="1399"/>
      <c r="L53" s="1402"/>
      <c r="M53" s="1377"/>
      <c r="N53" s="1377"/>
      <c r="O53" s="574"/>
      <c r="P53" s="436"/>
      <c r="Q53" s="1400"/>
      <c r="R53" s="436"/>
      <c r="S53" s="1378"/>
      <c r="T53" s="1381" t="s">
        <v>368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369</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AD9A6-C836-F13A-3841-2FBE036BC65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5" width="19.140625" hidden="1" customWidth="1"/>
    <col min="13" max="14" style="2792" width="12.28125" hidden="1" customWidth="1"/>
    <col min="15" max="15" style="2792" width="23.421875" hidden="1" customWidth="1"/>
    <col min="16" max="16" style="2792" width="3.7109375" hidden="1" customWidth="1"/>
    <col min="17" max="17" style="3598" width="3.7109375" hidden="1" customWidth="1"/>
    <col min="18" max="18" style="3673" width="3.00390625" customWidth="1"/>
    <col min="19" max="19" style="367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190</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513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514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643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644</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518</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519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614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615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616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617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618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581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315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368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531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26" customFormat="1" customHeight="1" ht="14.25" hidden="1">
      <c r="M24" s="1564"/>
      <c r="N24" s="1564"/>
      <c r="O24" s="1565" t="s">
        <v>532</v>
      </c>
      <c r="P24" s="1564"/>
      <c r="Q24" s="1566"/>
      <c r="R24" s="1566"/>
      <c r="AA24" s="1563" t="s">
        <v>534</v>
      </c>
      <c r="AC24" s="1563" t="s">
        <v>535</v>
      </c>
      <c r="AD24" s="1563" t="s">
        <v>582</v>
      </c>
      <c r="AH24" s="1563" t="s">
        <v>582</v>
      </c>
      <c r="AK24" s="1563" t="s">
        <v>619</v>
      </c>
      <c r="AL24" s="1563" t="s">
        <v>582</v>
      </c>
      <c r="AP24" s="1563" t="s">
        <v>582</v>
      </c>
      <c r="AY24" s="1563" t="s">
        <v>534</v>
      </c>
      <c r="BA24" s="1563" t="s">
        <v>535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Агенство по тарифам Приморского края</v>
      </c>
      <c r="W31" s="2307"/>
      <c r="X31" s="2307"/>
      <c r="Y31" s="2307"/>
      <c r="Z31" s="2307"/>
      <c r="AA31" s="2307"/>
      <c r="AB31" s="2307"/>
      <c r="AC31" s="382"/>
      <c r="AD31" s="2307" t="str">
        <f>IF(TITLE_NAME_OR_PR_CHANGE="",IF(TITLE_NAME_OR_PR="","",TITLE_NAME_OR_PR),TITLE_NAME_OR_PR_CHANGE)</f>
        <v>Агенство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2" customFormat="1" customHeight="1" ht="18.75">
      <c r="A32" s="1424"/>
      <c r="B32" s="1424"/>
      <c r="C32" s="1424"/>
      <c r="D32" s="1424"/>
      <c r="E32" s="1424"/>
      <c r="F32" s="1424"/>
      <c r="G32" s="1424"/>
      <c r="H32" s="1424"/>
      <c r="I32" s="1424"/>
      <c r="J32" s="1424"/>
      <c r="K32" s="1424"/>
      <c r="L32" s="1425"/>
      <c r="M32" s="1424"/>
      <c r="N32" s="1424"/>
      <c r="O32" s="1424"/>
      <c r="P32" s="1424"/>
      <c r="Q32" s="1424"/>
      <c r="S32" s="2306" t="s">
        <v>537</v>
      </c>
      <c r="T32" s="2306"/>
      <c r="U32" s="1428"/>
      <c r="V32" s="2320" t="str">
        <f>IF(TITLE_DATE_PR_CHANGE="",IF(TITLE_DATE_PR="","",TITLE_DATE_PR),TITLE_DATE_PR_CHANGE)</f>
        <v>45645</v>
      </c>
      <c r="W32" s="2320"/>
      <c r="X32" s="2320"/>
      <c r="Y32" s="2320"/>
      <c r="Z32" s="2320"/>
      <c r="AA32" s="2320"/>
      <c r="AB32" s="2320"/>
      <c r="AC32" s="382"/>
      <c r="AD32" s="2320" t="str">
        <f>IF(TITLE_DATE_PR_CHANGE="",IF(TITLE_DATE_PR="","",TITLE_DATE_PR),TITLE_DATE_PR_CHANGE)</f>
        <v>45645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2" customFormat="1" customHeight="1" ht="18.75">
      <c r="A33" s="1424"/>
      <c r="B33" s="1424"/>
      <c r="C33" s="1424"/>
      <c r="D33" s="1424"/>
      <c r="E33" s="1424"/>
      <c r="F33" s="1424"/>
      <c r="G33" s="1424"/>
      <c r="H33" s="1424"/>
      <c r="I33" s="1424"/>
      <c r="J33" s="1424"/>
      <c r="K33" s="1424"/>
      <c r="L33" s="1425"/>
      <c r="M33" s="1424"/>
      <c r="N33" s="1424"/>
      <c r="O33" s="1424"/>
      <c r="P33" s="1424"/>
      <c r="Q33" s="1424"/>
      <c r="S33" s="2306" t="s">
        <v>538</v>
      </c>
      <c r="T33" s="2306"/>
      <c r="U33" s="1428"/>
      <c r="V33" s="2307" t="str">
        <f>IF(TITLE_NUMBER_PR_CHANGE="",IF(TITLE_NUMBER_PR="","",TITLE_NUMBER_PR),TITLE_NUMBER_PR_CHANGE)</f>
        <v>59/4</v>
      </c>
      <c r="W33" s="2307"/>
      <c r="X33" s="2307"/>
      <c r="Y33" s="2307"/>
      <c r="Z33" s="2307"/>
      <c r="AA33" s="2307"/>
      <c r="AB33" s="2307"/>
      <c r="AC33" s="382"/>
      <c r="AD33" s="2307" t="str">
        <f>IF(TITLE_NUMBER_PR_CHANGE="",IF(TITLE_NUMBER_PR="","",TITLE_NUMBER_PR),TITLE_NUMBER_PR_CHANGE)</f>
        <v>59/4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http://pravo.gov.ru</v>
      </c>
      <c r="W34" s="2307"/>
      <c r="X34" s="2307"/>
      <c r="Y34" s="2307"/>
      <c r="Z34" s="2307"/>
      <c r="AA34" s="2307"/>
      <c r="AB34" s="2307"/>
      <c r="AC34" s="382"/>
      <c r="AD34" s="2307" t="str">
        <f>IF(TITLE_IST_PUB_CHANGE="",IF(TITLE_IST_PUB="","",TITLE_IST_PUB),TITLE_IST_PUB_CHANGE)</f>
        <v>http://pravo.gov.ru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537</v>
      </c>
      <c r="T36" s="2306"/>
      <c r="U36" s="1428"/>
      <c r="V36" s="2320" t="str">
        <f>IF(TITLE_DATE_PR_CHANGE="",IF(TITLE_DATE_PR="","",TITLE_DATE_PR),TITLE_DATE_PR_CHANGE)</f>
        <v>45645</v>
      </c>
      <c r="W36" s="2320"/>
      <c r="X36" s="2320"/>
      <c r="Y36" s="2320"/>
      <c r="Z36" s="2320"/>
      <c r="AA36" s="2320"/>
      <c r="AB36" s="2320"/>
      <c r="AC36" s="382"/>
      <c r="AD36" s="2320" t="str">
        <f>IF(TITLE_DATE_PR_CHANGE="",IF(TITLE_DATE_PR="","",TITLE_DATE_PR),TITLE_DATE_PR_CHANGE)</f>
        <v>45645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538</v>
      </c>
      <c r="T37" s="2306"/>
      <c r="U37" s="1428"/>
      <c r="V37" s="2307" t="str">
        <f>IF(TITLE_NUMBER_PR_CHANGE="",IF(TITLE_NUMBER_PR="","",TITLE_NUMBER_PR),TITLE_NUMBER_PR_CHANGE)</f>
        <v>59/4</v>
      </c>
      <c r="W37" s="2307"/>
      <c r="X37" s="2307"/>
      <c r="Y37" s="2307"/>
      <c r="Z37" s="2307"/>
      <c r="AA37" s="2307"/>
      <c r="AB37" s="2307"/>
      <c r="AC37" s="382"/>
      <c r="AD37" s="2307" t="str">
        <f>IF(TITLE_NUMBER_PR_CHANGE="",IF(TITLE_NUMBER_PR="","",TITLE_NUMBER_PR),TITLE_NUMBER_PR_CHANGE)</f>
        <v>59/4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541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541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416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417</v>
      </c>
      <c r="BI40" s="1211">
        <v>14</v>
      </c>
    </row>
    <row customHeight="1" ht="14.699999999999998">
      <c r="Q41" s="347"/>
      <c r="R41" s="432"/>
      <c r="S41" s="2329" t="s">
        <v>90</v>
      </c>
      <c r="T41" s="2265" t="s">
        <v>620</v>
      </c>
      <c r="U41" s="357"/>
      <c r="V41" s="2330" t="s">
        <v>543</v>
      </c>
      <c r="W41" s="2331"/>
      <c r="X41" s="2331"/>
      <c r="Y41" s="2331"/>
      <c r="Z41" s="2331"/>
      <c r="AA41" s="2331"/>
      <c r="AB41" s="2332"/>
      <c r="AC41" s="2333" t="s">
        <v>544</v>
      </c>
      <c r="AD41" s="2384" t="s">
        <v>621</v>
      </c>
      <c r="AE41" s="2347"/>
      <c r="AF41" s="2347"/>
      <c r="AG41" s="2385"/>
      <c r="AH41" s="2384" t="s">
        <v>622</v>
      </c>
      <c r="AI41" s="2347"/>
      <c r="AJ41" s="2347"/>
      <c r="AK41" s="2385"/>
      <c r="AL41" s="2384" t="s">
        <v>623</v>
      </c>
      <c r="AM41" s="2347"/>
      <c r="AN41" s="2347"/>
      <c r="AO41" s="2385"/>
      <c r="AP41" s="2384" t="s">
        <v>624</v>
      </c>
      <c r="AQ41" s="2347"/>
      <c r="AR41" s="2347"/>
      <c r="AS41" s="2385"/>
      <c r="AT41" s="2330" t="s">
        <v>543</v>
      </c>
      <c r="AU41" s="2331"/>
      <c r="AV41" s="2331"/>
      <c r="AW41" s="2331"/>
      <c r="AX41" s="2331"/>
      <c r="AY41" s="2331"/>
      <c r="AZ41" s="2332"/>
      <c r="BA41" s="2333" t="s">
        <v>544</v>
      </c>
      <c r="BB41" s="2336" t="s">
        <v>546</v>
      </c>
      <c r="BC41" s="2183"/>
      <c r="BI41" s="1211">
        <v>14</v>
      </c>
    </row>
    <row customHeight="1" ht="35.699999999999996">
      <c r="Q42" s="347"/>
      <c r="R42" s="432"/>
      <c r="S42" s="2329"/>
      <c r="T42" s="2265"/>
      <c r="U42" s="1087"/>
      <c r="V42" s="2248" t="s">
        <v>625</v>
      </c>
      <c r="W42" s="2249"/>
      <c r="X42" s="2248" t="s">
        <v>626</v>
      </c>
      <c r="Y42" s="2249"/>
      <c r="Z42" s="2350" t="s">
        <v>627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625</v>
      </c>
      <c r="AU42" s="2249"/>
      <c r="AV42" s="2248" t="s">
        <v>626</v>
      </c>
      <c r="AW42" s="2249"/>
      <c r="AX42" s="2350" t="s">
        <v>627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202</v>
      </c>
      <c r="C44" s="1426" t="s">
        <v>203</v>
      </c>
      <c r="D44" s="1426" t="s">
        <v>204</v>
      </c>
      <c r="E44" s="1420" t="s">
        <v>551</v>
      </c>
      <c r="F44" s="1420" t="s">
        <v>552</v>
      </c>
      <c r="G44" s="1420" t="s">
        <v>553</v>
      </c>
      <c r="H44" s="1420" t="s">
        <v>554</v>
      </c>
      <c r="I44" s="1420" t="s">
        <v>555</v>
      </c>
      <c r="J44" s="1420" t="s">
        <v>556</v>
      </c>
      <c r="K44" s="1420" t="s">
        <v>557</v>
      </c>
      <c r="L44" s="1420" t="s">
        <v>532</v>
      </c>
      <c r="Q44" s="347"/>
      <c r="R44" s="432"/>
      <c r="S44" s="2329"/>
      <c r="T44" s="2265"/>
      <c r="U44" s="358"/>
      <c r="V44" s="1535" t="s">
        <v>591</v>
      </c>
      <c r="W44" s="1535" t="s">
        <v>592</v>
      </c>
      <c r="X44" s="1535" t="s">
        <v>591</v>
      </c>
      <c r="Y44" s="1535" t="s">
        <v>592</v>
      </c>
      <c r="Z44" s="1545" t="s">
        <v>560</v>
      </c>
      <c r="AA44" s="2326" t="s">
        <v>561</v>
      </c>
      <c r="AB44" s="2327"/>
      <c r="AC44" s="2335"/>
      <c r="AD44" s="2389"/>
      <c r="AE44" s="2390"/>
      <c r="AF44" s="2390"/>
      <c r="AG44" s="2391"/>
      <c r="AH44" s="2389"/>
      <c r="AI44" s="2390"/>
      <c r="AJ44" s="2390"/>
      <c r="AK44" s="2391"/>
      <c r="AL44" s="2389"/>
      <c r="AM44" s="2390"/>
      <c r="AN44" s="2390"/>
      <c r="AO44" s="2391"/>
      <c r="AP44" s="2389"/>
      <c r="AQ44" s="2390"/>
      <c r="AR44" s="2390"/>
      <c r="AS44" s="2391"/>
      <c r="AT44" s="1535" t="s">
        <v>591</v>
      </c>
      <c r="AU44" s="1535" t="s">
        <v>592</v>
      </c>
      <c r="AV44" s="1535" t="s">
        <v>591</v>
      </c>
      <c r="AW44" s="1535" t="s">
        <v>592</v>
      </c>
      <c r="AX44" s="1545" t="s">
        <v>560</v>
      </c>
      <c r="AY44" s="2326" t="s">
        <v>561</v>
      </c>
      <c r="AZ44" s="2327"/>
      <c r="BA44" s="2335"/>
      <c r="BB44" s="2338"/>
      <c r="BC44" s="2183"/>
      <c r="BI44" s="1211">
        <v>14</v>
      </c>
    </row>
    <row s="3438"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179</v>
      </c>
      <c r="T45" s="1311" t="s">
        <v>105</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377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190</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377</v>
      </c>
      <c r="B47" s="1419" t="s">
        <v>378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513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514</v>
      </c>
      <c r="BE47" s="556"/>
      <c r="BF47" s="556" t="str">
        <f>IF(T47="","",T47)</f>
        <v>Территория действия тарифа</v>
      </c>
      <c r="BG47" s="556"/>
      <c r="BH47" s="556"/>
      <c r="BI47" s="1211">
        <v>21</v>
      </c>
    </row>
    <row customHeight="1" ht="35.699999999999996">
      <c r="A48" s="1419" t="s">
        <v>377</v>
      </c>
      <c r="B48" s="1419" t="s">
        <v>378</v>
      </c>
      <c r="C48" s="1419" t="s">
        <v>379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643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644</v>
      </c>
      <c r="BE48" s="556"/>
      <c r="BF48" s="556" t="str">
        <f>IF(T48="","",T48)</f>
        <v>Наименование централизованной системы горячего водоснабжения</v>
      </c>
      <c r="BG48" s="556"/>
      <c r="BH48" s="556"/>
      <c r="BI48" s="1211">
        <v>34</v>
      </c>
    </row>
    <row s="2850" customFormat="1" customHeight="1" ht="0">
      <c r="A49" s="1399" t="s">
        <v>377</v>
      </c>
      <c r="B49" s="1399" t="s">
        <v>378</v>
      </c>
      <c r="C49" s="1399" t="s">
        <v>379</v>
      </c>
      <c r="D49" s="1399" t="s">
        <v>661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518</v>
      </c>
      <c r="BE49" s="556"/>
      <c r="BF49" s="556" t="str">
        <f>IF(T49="","",T49)</f>
        <v/>
      </c>
      <c r="BG49" s="556"/>
      <c r="BH49" s="556"/>
      <c r="BI49" s="567">
        <v>0</v>
      </c>
    </row>
    <row s="2850" customFormat="1" customHeight="1" ht="0">
      <c r="A50" s="1399" t="s">
        <v>377</v>
      </c>
      <c r="B50" s="1399" t="s">
        <v>378</v>
      </c>
      <c r="C50" s="1399" t="s">
        <v>379</v>
      </c>
      <c r="D50" s="1399" t="s">
        <v>661</v>
      </c>
      <c r="E50" s="2315"/>
      <c r="F50" s="2315"/>
      <c r="G50" s="2315"/>
      <c r="H50" s="2315"/>
      <c r="I50" s="2312" t="str">
        <f>S49&amp;".1"</f>
        <v>.1</v>
      </c>
      <c r="J50" s="1399"/>
      <c r="K50" s="1399"/>
      <c r="L50" s="1402" t="s">
        <v>519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377</v>
      </c>
      <c r="B51" s="1399" t="s">
        <v>378</v>
      </c>
      <c r="C51" s="1399" t="s">
        <v>379</v>
      </c>
      <c r="D51" s="1399" t="s">
        <v>661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377</v>
      </c>
      <c r="B52" s="1419" t="s">
        <v>378</v>
      </c>
      <c r="C52" s="1419" t="s">
        <v>379</v>
      </c>
      <c r="D52" s="1419" t="s">
        <v>661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614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615</v>
      </c>
      <c r="AT53" s="1449"/>
      <c r="AU53" s="1552"/>
      <c r="AV53" s="1449"/>
      <c r="AW53" s="1552"/>
      <c r="AX53" s="1449"/>
      <c r="AY53" s="1449"/>
      <c r="AZ53" s="1449"/>
      <c r="BA53" s="1449"/>
      <c r="BB53" s="1453"/>
      <c r="BC53" s="2310"/>
      <c r="BE53" s="556"/>
      <c r="BF53" s="556"/>
      <c r="BG53" s="556"/>
      <c r="BH53" s="556"/>
      <c r="BI53" s="1211">
        <v>11</v>
      </c>
    </row>
    <row customHeight="1" ht="11.549999999999999">
      <c r="A54" s="1419" t="s">
        <v>377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616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377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617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377</v>
      </c>
      <c r="B56" s="1419" t="s">
        <v>378</v>
      </c>
      <c r="C56" s="1419" t="s">
        <v>379</v>
      </c>
      <c r="D56" s="1419" t="s">
        <v>661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618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377</v>
      </c>
      <c r="B57" s="1419" t="s">
        <v>378</v>
      </c>
      <c r="C57" s="1419" t="s">
        <v>379</v>
      </c>
      <c r="D57" s="1419" t="s">
        <v>661</v>
      </c>
      <c r="E57" s="2315"/>
      <c r="F57" s="2315"/>
      <c r="G57" s="2315"/>
      <c r="H57" s="2315"/>
      <c r="I57" s="2342"/>
      <c r="J57" s="2312"/>
      <c r="K57" s="1419"/>
      <c r="L57" s="1420"/>
      <c r="P57" s="2313"/>
      <c r="Q57" s="2313"/>
      <c r="R57" s="412"/>
      <c r="S57" s="1334"/>
      <c r="T57" s="343" t="s">
        <v>581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377</v>
      </c>
      <c r="B58" s="1399" t="s">
        <v>378</v>
      </c>
      <c r="C58" s="1399" t="s">
        <v>379</v>
      </c>
      <c r="D58" s="1399" t="s">
        <v>661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377</v>
      </c>
      <c r="B59" s="1399" t="s">
        <v>378</v>
      </c>
      <c r="C59" s="1399" t="s">
        <v>379</v>
      </c>
      <c r="D59" s="1399" t="s">
        <v>661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377</v>
      </c>
      <c r="B60" s="1399" t="s">
        <v>378</v>
      </c>
      <c r="C60" s="1399" t="s">
        <v>379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377</v>
      </c>
      <c r="B61" s="1399" t="s">
        <v>378</v>
      </c>
      <c r="C61" s="1370"/>
      <c r="D61" s="1370"/>
      <c r="E61" s="2315"/>
      <c r="F61" s="2314"/>
      <c r="G61" s="1370"/>
      <c r="H61" s="1370"/>
      <c r="I61" s="1370"/>
      <c r="J61" s="1370"/>
      <c r="K61" s="1370"/>
      <c r="L61" s="1550"/>
      <c r="M61" s="1377"/>
      <c r="N61" s="1377"/>
      <c r="P61" s="1372"/>
      <c r="Q61" s="1373"/>
      <c r="R61" s="1372"/>
      <c r="S61" s="1378"/>
      <c r="T61" s="1381" t="s">
        <v>315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377</v>
      </c>
      <c r="B62" s="1399"/>
      <c r="C62" s="1399"/>
      <c r="D62" s="1399"/>
      <c r="E62" s="2314"/>
      <c r="F62" s="1399"/>
      <c r="G62" s="1399"/>
      <c r="H62" s="1399"/>
      <c r="I62" s="1399"/>
      <c r="J62" s="1399"/>
      <c r="K62" s="1399"/>
      <c r="L62" s="1402"/>
      <c r="M62" s="1377"/>
      <c r="N62" s="1377"/>
      <c r="O62" s="574"/>
      <c r="P62" s="436"/>
      <c r="Q62" s="1400"/>
      <c r="R62" s="436"/>
      <c r="S62" s="1378"/>
      <c r="T62" s="1381" t="s">
        <v>368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369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76C45-F48D-687B-0E54-4D9AA310BE1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073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10808"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662</v>
      </c>
      <c r="D2" s="1694"/>
      <c r="E2" s="602">
        <f>B2</f>
        <v>0</v>
      </c>
      <c r="F2" s="603"/>
      <c r="G2" s="1702" t="s">
        <v>663</v>
      </c>
      <c r="H2" s="1702" t="s">
        <v>663</v>
      </c>
      <c r="I2" s="1702" t="s">
        <v>663</v>
      </c>
      <c r="J2" s="345" t="s">
        <v>664</v>
      </c>
      <c r="K2" s="599"/>
      <c r="AF2" s="1687">
        <v>0</v>
      </c>
    </row>
    <row s="2850" customFormat="1" customHeight="1" ht="0.75" hidden="1">
      <c r="B3" s="2155"/>
      <c r="C3" s="1223"/>
      <c r="D3" s="604"/>
      <c r="E3" s="605"/>
      <c r="F3" s="606" t="s">
        <v>665</v>
      </c>
      <c r="G3" s="607"/>
      <c r="H3" s="607">
        <f>H4*H5+H7</f>
        <v>0</v>
      </c>
      <c r="I3" s="607">
        <f>I4*I5+I6</f>
        <v>0</v>
      </c>
      <c r="J3" s="608"/>
      <c r="AF3" s="1692">
        <v>0</v>
      </c>
    </row>
    <row customHeight="1" ht="23.25" hidden="1">
      <c r="B4" s="2155"/>
      <c r="C4" s="1223"/>
      <c r="D4" s="1694"/>
      <c r="E4" s="602" t="str">
        <f>B2&amp;".1"</f>
        <v>.1</v>
      </c>
      <c r="F4" s="609" t="s">
        <v>666</v>
      </c>
      <c r="G4" s="610"/>
      <c r="H4" s="597"/>
      <c r="I4" s="597"/>
      <c r="J4" s="345" t="s">
        <v>667</v>
      </c>
      <c r="K4" s="599"/>
      <c r="AF4" s="1687">
        <v>0</v>
      </c>
    </row>
    <row customHeight="1" ht="18.75" hidden="1">
      <c r="B5" s="2155"/>
      <c r="C5" s="1223"/>
      <c r="D5" s="1694"/>
      <c r="E5" s="602" t="str">
        <f>B2&amp;".2"</f>
        <v>.2</v>
      </c>
      <c r="F5" s="609" t="s">
        <v>668</v>
      </c>
      <c r="G5" s="1702" t="s">
        <v>669</v>
      </c>
      <c r="H5" s="597"/>
      <c r="I5" s="597"/>
      <c r="J5" s="345"/>
      <c r="K5" s="599"/>
      <c r="AF5" s="1687">
        <v>0</v>
      </c>
    </row>
    <row customHeight="1" ht="18.75" hidden="1">
      <c r="B6" s="2155"/>
      <c r="C6" s="1223"/>
      <c r="D6" s="1694"/>
      <c r="E6" s="602" t="str">
        <f>B2&amp;".3"</f>
        <v>.3</v>
      </c>
      <c r="F6" s="609" t="s">
        <v>670</v>
      </c>
      <c r="G6" s="1702" t="s">
        <v>669</v>
      </c>
      <c r="H6" s="597"/>
      <c r="I6" s="597"/>
      <c r="J6" s="345"/>
      <c r="K6" s="599"/>
      <c r="AF6" s="1687">
        <v>0</v>
      </c>
    </row>
    <row customHeight="1" ht="18.75" hidden="1">
      <c r="B7" s="2155"/>
      <c r="C7" s="1223"/>
      <c r="D7" s="1694"/>
      <c r="E7" s="602" t="str">
        <f>B2&amp;".4"</f>
        <v>.4</v>
      </c>
      <c r="F7" s="609" t="s">
        <v>671</v>
      </c>
      <c r="G7" s="1702" t="s">
        <v>663</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669</v>
      </c>
      <c r="H9" s="597"/>
      <c r="I9" s="597"/>
      <c r="J9" s="598" t="s">
        <v>672</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673</v>
      </c>
      <c r="H11" s="597"/>
      <c r="I11" s="597"/>
      <c r="J11" s="345" t="s">
        <v>674</v>
      </c>
      <c r="K11" s="599"/>
      <c r="AF11" s="1687">
        <v>0</v>
      </c>
    </row>
    <row customHeight="1" ht="11.25" hidden="1">
      <c r="AF12" s="1687">
        <v>0</v>
      </c>
    </row>
    <row customHeight="1" ht="22.5" hidden="1">
      <c r="D13" s="1694"/>
      <c r="E13" s="602"/>
      <c r="F13" s="596"/>
      <c r="G13" s="1025" t="s">
        <v>675</v>
      </c>
      <c r="H13" s="601"/>
      <c r="I13" s="601"/>
      <c r="J13" s="801" t="s">
        <v>676</v>
      </c>
      <c r="K13" s="599"/>
      <c r="AF13" s="1687">
        <v>0</v>
      </c>
    </row>
    <row customHeight="1" ht="11.25" hidden="1">
      <c r="AF14" s="1687">
        <v>0</v>
      </c>
    </row>
    <row customHeight="1" ht="22.5" hidden="1">
      <c r="D15" s="1694"/>
      <c r="E15" s="602"/>
      <c r="F15" s="596"/>
      <c r="G15" s="1702" t="s">
        <v>677</v>
      </c>
      <c r="H15" s="601"/>
      <c r="I15" s="601"/>
      <c r="J15" s="345" t="s">
        <v>678</v>
      </c>
      <c r="K15" s="599"/>
      <c r="AF15" s="1687">
        <v>0</v>
      </c>
    </row>
    <row customHeight="1" ht="11.25" hidden="1">
      <c r="AF16" s="1687">
        <v>0</v>
      </c>
    </row>
    <row customHeight="1" ht="22.5" hidden="1">
      <c r="D17" s="1694"/>
      <c r="E17" s="602"/>
      <c r="F17" s="596"/>
      <c r="G17" s="1702" t="s">
        <v>679</v>
      </c>
      <c r="H17" s="601"/>
      <c r="I17" s="601"/>
      <c r="J17" s="345" t="s">
        <v>680</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612"/>
      <c r="AF21" s="1687">
        <v>24</v>
      </c>
    </row>
    <row customHeight="1" ht="25.2">
      <c r="E22" s="2305" t="str">
        <f>IF(org=0,"Не определено",org)</f>
        <v>КГУП "Примтеплоэнерго"</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184</v>
      </c>
      <c r="AF24" s="1692">
        <v>1</v>
      </c>
    </row>
    <row customHeight="1" ht="11.549999999999999">
      <c r="E25" s="767"/>
      <c r="F25" s="2423" t="s">
        <v>175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681</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682</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416</v>
      </c>
      <c r="F28" s="2426"/>
      <c r="G28" s="2426"/>
      <c r="H28" s="1701"/>
      <c r="I28" s="1701"/>
      <c r="J28" s="2183"/>
      <c r="AF28" s="1687">
        <v>11</v>
      </c>
    </row>
    <row customHeight="1" ht="24">
      <c r="E29" s="1702" t="s">
        <v>90</v>
      </c>
      <c r="F29" s="1709" t="s">
        <v>418</v>
      </c>
      <c r="G29" s="1709" t="s">
        <v>683</v>
      </c>
      <c r="H29" s="1709" t="s">
        <v>419</v>
      </c>
      <c r="I29" s="1709" t="s">
        <v>419</v>
      </c>
      <c r="J29" s="2183"/>
      <c r="AF29" s="1687">
        <v>23</v>
      </c>
    </row>
    <row customHeight="1" ht="19.95">
      <c r="D30" s="1694"/>
      <c r="E30" s="602">
        <f>FHD_NUM_P_1</f>
        <v>1</v>
      </c>
      <c r="F30" s="1936" t="str">
        <f>FHD_P_1</f>
        <v>Выручка от регулируемых видов деятельности в сфере горячего водоснабжения</v>
      </c>
      <c r="G30" s="1934" t="s">
        <v>669</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669</v>
      </c>
      <c r="H31" s="614">
        <f>SUMIF($K33:$K71,$K31,H33:H71)</f>
        <v>0</v>
      </c>
      <c r="I31" s="614">
        <f>SUMIF($K33:$K71,$K31,I33:I71)</f>
        <v>0</v>
      </c>
      <c r="J31" s="345" t="str">
        <f>FHD_NOTE_P_2</f>
        <v>Указывается суммарная себестоимость производимых товаров.</v>
      </c>
      <c r="K31" s="1692" t="s">
        <v>684</v>
      </c>
      <c r="AF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669</v>
      </c>
      <c r="H32" s="613"/>
      <c r="I32" s="613"/>
      <c r="J32" s="345" t="str">
        <f>FHD_NOTE_P_3</f>
        <v/>
      </c>
      <c r="K32" s="1692" t="str">
        <f>IF((LEN(E32)-LEN(SUBSTITUTE(E32,".","")))/LEN(".")=1,"p","")</f>
        <v>p</v>
      </c>
      <c r="AF32" s="1687">
        <v>11</v>
      </c>
    </row>
    <row customHeight="1" ht="11.25" hidden="1">
      <c r="A33" s="2427" t="s">
        <v>685</v>
      </c>
      <c r="D33" s="1694"/>
      <c r="E33" s="602" t="str">
        <f>FHD_NUM_P_4</f>
        <v/>
      </c>
      <c r="F33" s="1580" t="str">
        <f>FHD_P_4</f>
        <v/>
      </c>
      <c r="G33" s="1934" t="s">
        <v>669</v>
      </c>
      <c r="H33" s="614">
        <f>SUMIF($F34:$F40,$F3,H34:H40)</f>
        <v>0</v>
      </c>
      <c r="I33" s="614">
        <f>SUMIF($F34:$F40,$F3,I34:I40)</f>
        <v>0</v>
      </c>
      <c r="J33" s="345" t="str">
        <f>FHD_NOTE_P_4</f>
        <v/>
      </c>
      <c r="K33" s="1692" t="str">
        <f>IF((LEN(E33)-LEN(SUBSTITUTE(E33,".","")))/LEN(".")=1,"p","")</f>
        <v/>
      </c>
      <c r="AF33" s="1687">
        <v>0</v>
      </c>
    </row>
    <row s="3438"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38"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38"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38"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38"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38"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hidden="1">
      <c r="A40" s="2427"/>
      <c r="C40" s="1692"/>
      <c r="D40" s="1689"/>
      <c r="E40" s="626"/>
      <c r="F40" s="627" t="s">
        <v>686</v>
      </c>
      <c r="G40" s="628"/>
      <c r="H40" s="629"/>
      <c r="I40" s="629"/>
      <c r="J40" s="357"/>
      <c r="K40" s="1692" t="str">
        <f>IF((LEN(E40)-LEN(SUBSTITUTE(E40,".","")))/LEN(".")=1,"p","")</f>
        <v/>
      </c>
      <c r="L40" s="1692"/>
      <c r="M40" s="1692"/>
      <c r="R40" s="1692"/>
      <c r="U40" s="600"/>
      <c r="AA40" s="1688"/>
      <c r="AB40" s="1688"/>
      <c r="AC40" s="1688"/>
      <c r="AD40" s="1688"/>
      <c r="AE40" s="1688"/>
      <c r="AF40" s="1216">
        <v>0</v>
      </c>
    </row>
    <row customHeight="1" ht="11.25">
      <c r="A41" s="2427" t="s">
        <v>687</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669</v>
      </c>
      <c r="H41" s="613"/>
      <c r="I41" s="613"/>
      <c r="J41" s="345" t="str">
        <f>FHD_NOTE_P_5</f>
        <v/>
      </c>
      <c r="K41" s="1692" t="str">
        <f>IF((LEN(E41)-LEN(SUBSTITUTE(E41,".","")))/LEN(".")=1,"p","")</f>
        <v>p</v>
      </c>
      <c r="AF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669</v>
      </c>
      <c r="H42" s="613"/>
      <c r="I42" s="613"/>
      <c r="J42" s="345" t="str">
        <f>FHD_NOTE_P_6</f>
        <v/>
      </c>
      <c r="K42" s="1692" t="str">
        <f>IF((LEN(E42)-LEN(SUBSTITUTE(E42,".","")))/LEN(".")=1,"p","")</f>
        <v>p</v>
      </c>
      <c r="AF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669</v>
      </c>
      <c r="H43" s="613"/>
      <c r="I43" s="613"/>
      <c r="J43" s="345" t="str">
        <f>FHD_NOTE_P_7</f>
        <v/>
      </c>
      <c r="K43" s="1692" t="str">
        <f>IF((LEN(E43)-LEN(SUBSTITUTE(E43,".","")))/LEN(".")=1,"p","")</f>
        <v>p</v>
      </c>
      <c r="AF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669</v>
      </c>
      <c r="H44" s="613"/>
      <c r="I44" s="613"/>
      <c r="J44" s="345" t="str">
        <f>FHD_NOTE_P_8</f>
        <v/>
      </c>
      <c r="K44" s="1692" t="str">
        <f>IF((LEN(E44)-LEN(SUBSTITUTE(E44,".","")))/LEN(".")=1,"p","")</f>
        <v>p</v>
      </c>
      <c r="AF44" s="1687">
        <v>11</v>
      </c>
    </row>
    <row customHeight="1" ht="11.549999999999999">
      <c r="D45" s="1694"/>
      <c r="E45" s="602" t="str">
        <f>FHD_NUM_P_9</f>
        <v>2.5.1</v>
      </c>
      <c r="F45" s="1706" t="str">
        <f>FHD_P_9</f>
        <v>Средневзвешенная стоимость 1 кВт.ч (с учетом мощности)</v>
      </c>
      <c r="G45" s="1934" t="s">
        <v>688</v>
      </c>
      <c r="H45" s="613"/>
      <c r="I45" s="613"/>
      <c r="J45" s="345" t="str">
        <f>FHD_NOTE_P_9</f>
        <v/>
      </c>
      <c r="K45" s="1692" t="str">
        <f>IF((LEN(E45)-LEN(SUBSTITUTE(E45,".","")))/LEN(".")=1,"p","")</f>
        <v/>
      </c>
      <c r="AF45" s="1687">
        <v>11</v>
      </c>
    </row>
    <row s="2849" customFormat="1" customHeight="1" ht="11.549999999999999">
      <c r="A46" s="1043"/>
      <c r="C46" s="1692"/>
      <c r="D46" s="630"/>
      <c r="E46" s="602" t="str">
        <f>FHD_NUM_P_10</f>
        <v>2.5.2</v>
      </c>
      <c r="F46" s="1706" t="str">
        <f>FHD_P_10</f>
        <v>Объём приобретения электрической энергии</v>
      </c>
      <c r="G46" s="1934" t="s">
        <v>689</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hidden="1">
      <c r="A47" s="1045" t="s">
        <v>690</v>
      </c>
      <c r="C47" s="1692"/>
      <c r="D47" s="631"/>
      <c r="E47" s="602" t="str">
        <f>FHD_NUM_P_11</f>
        <v/>
      </c>
      <c r="F47" s="1580" t="str">
        <f>FHD_P_11</f>
        <v/>
      </c>
      <c r="G47" s="1934" t="s">
        <v>669</v>
      </c>
      <c r="H47" s="613"/>
      <c r="I47" s="613"/>
      <c r="J47" s="345" t="str">
        <f>FHD_NOTE_P_11</f>
        <v/>
      </c>
      <c r="K47" s="1692" t="str">
        <f>IF((LEN(E47)-LEN(SUBSTITUTE(E47,".","")))/LEN(".")=1,"p","")</f>
        <v/>
      </c>
      <c r="L47" s="1692"/>
      <c r="M47" s="1692"/>
      <c r="R47" s="1692"/>
      <c r="U47" s="600"/>
      <c r="AA47" s="1688"/>
      <c r="AB47" s="1688"/>
      <c r="AC47" s="1688"/>
      <c r="AD47" s="1688"/>
      <c r="AE47" s="1688"/>
      <c r="AF47" s="1216">
        <v>0</v>
      </c>
    </row>
    <row s="2849" customFormat="1" customHeight="1" ht="18.75" hidden="1">
      <c r="A48" s="1045" t="s">
        <v>691</v>
      </c>
      <c r="C48" s="1692"/>
      <c r="D48" s="1694"/>
      <c r="E48" s="602" t="str">
        <f>FHD_NUM_P_12</f>
        <v/>
      </c>
      <c r="F48" s="1580" t="str">
        <f>FHD_P_12</f>
        <v/>
      </c>
      <c r="G48" s="1934" t="s">
        <v>669</v>
      </c>
      <c r="H48" s="633"/>
      <c r="I48" s="633"/>
      <c r="J48" s="345" t="str">
        <f>FHD_NOTE_P_12</f>
        <v/>
      </c>
      <c r="K48" s="1692" t="str">
        <f>IF((LEN(E48)-LEN(SUBSTITUTE(E48,".","")))/LEN(".")=1,"p","")</f>
        <v/>
      </c>
      <c r="L48" s="1692"/>
      <c r="M48" s="1692"/>
      <c r="R48" s="1692"/>
      <c r="U48" s="600"/>
      <c r="AA48" s="1688"/>
      <c r="AB48" s="1688"/>
      <c r="AC48" s="1688"/>
      <c r="AD48" s="1688"/>
      <c r="AE48" s="1688"/>
      <c r="AF48" s="1216">
        <v>18</v>
      </c>
    </row>
    <row s="3527"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669</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527"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669</v>
      </c>
      <c r="H50" s="613"/>
      <c r="I50" s="613"/>
      <c r="J50" s="345" t="str">
        <f>FHD_NOTE_P_14</f>
        <v/>
      </c>
      <c r="K50" s="1692" t="str">
        <f>IF((LEN(E50)-LEN(SUBSTITUTE(E50,".","")))/LEN(".")=1,"p","")</f>
        <v/>
      </c>
      <c r="L50" s="786"/>
      <c r="M50" s="786"/>
      <c r="R50" s="786"/>
      <c r="U50" s="787"/>
      <c r="AA50" s="788"/>
      <c r="AB50" s="788"/>
      <c r="AC50" s="788"/>
      <c r="AD50" s="788"/>
      <c r="AE50" s="788"/>
      <c r="AF50" s="785">
        <v>11</v>
      </c>
    </row>
    <row s="3527"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669</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669</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669</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669</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669</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2.8.1</v>
      </c>
      <c r="F56" s="1706" t="str">
        <f>FHD_P_20</f>
        <v>Расходы на амортизацию основных средств</v>
      </c>
      <c r="G56" s="1934" t="s">
        <v>669</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2.8.2</v>
      </c>
      <c r="F57" s="1706" t="str">
        <f>FHD_P_21</f>
        <v>Расходы на амортизацию нематериальных активов</v>
      </c>
      <c r="G57" s="1934" t="s">
        <v>669</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669</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2.10</v>
      </c>
      <c r="F59" s="1580" t="str">
        <f>FHD_P_23</f>
        <v>Общепроизводственные расходы, в том числе:</v>
      </c>
      <c r="G59" s="1934" t="s">
        <v>669</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2.10.1</v>
      </c>
      <c r="F60" s="1706" t="str">
        <f>FHD_P_24</f>
        <v>Расходы на текущий ремонт</v>
      </c>
      <c r="G60" s="1934" t="s">
        <v>669</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2.10.2</v>
      </c>
      <c r="F61" s="1706" t="str">
        <f>FHD_P_25</f>
        <v>Расходы на капитальный ремонт</v>
      </c>
      <c r="G61" s="1934" t="s">
        <v>669</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2.11</v>
      </c>
      <c r="F62" s="1580" t="str">
        <f>FHD_P_26</f>
        <v>Общехозяйственные расходы, в том числе:</v>
      </c>
      <c r="G62" s="1934" t="s">
        <v>669</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2.11.1</v>
      </c>
      <c r="F63" s="1706" t="str">
        <f>FHD_P_27</f>
        <v>Расходы на текущий ремонт</v>
      </c>
      <c r="G63" s="1934" t="s">
        <v>669</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2.11.2</v>
      </c>
      <c r="F64" s="1706" t="str">
        <f>FHD_P_28</f>
        <v>Расходы на капитальный ремонт</v>
      </c>
      <c r="G64" s="1934" t="s">
        <v>669</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669</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422</v>
      </c>
      <c r="H66" s="1705" t="s">
        <v>692</v>
      </c>
      <c r="I66" s="1705" t="s">
        <v>692</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c r="A67" s="2427" t="s">
        <v>693</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669</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9"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422</v>
      </c>
      <c r="H68" s="1705" t="s">
        <v>692</v>
      </c>
      <c r="I68" s="1705" t="s">
        <v>692</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669</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2.14.0</v>
      </c>
      <c r="F70" s="1047"/>
      <c r="G70" s="1069"/>
      <c r="H70" s="1048"/>
      <c r="I70" s="1048"/>
      <c r="J70" s="1049"/>
      <c r="K70" s="1692" t="str">
        <f>IF((LEN(E70)-LEN(SUBSTITUTE(E70,".","")))/LEN(".")=1,"p","")</f>
        <v/>
      </c>
      <c r="AF70" s="1692">
        <v>1</v>
      </c>
    </row>
    <row s="2849" customFormat="1" customHeight="1" ht="14.699999999999998">
      <c r="A71" s="1043"/>
      <c r="C71" s="1692"/>
      <c r="D71" s="1689"/>
      <c r="E71" s="626"/>
      <c r="F71" s="627" t="s">
        <v>694</v>
      </c>
      <c r="G71" s="628"/>
      <c r="H71" s="629"/>
      <c r="I71" s="629"/>
      <c r="J71" s="357"/>
      <c r="K71" s="1692"/>
      <c r="L71" s="1692"/>
      <c r="M71" s="1692"/>
      <c r="R71" s="1692"/>
      <c r="U71" s="600"/>
      <c r="AA71" s="1688"/>
      <c r="AB71" s="1688"/>
      <c r="AC71" s="1688"/>
      <c r="AD71" s="1688"/>
      <c r="AE71" s="1688"/>
      <c r="AF71" s="1216">
        <v>14</v>
      </c>
    </row>
    <row s="2849" customFormat="1" customHeight="1" ht="18.75" hidden="1">
      <c r="A72" s="1045" t="s">
        <v>695</v>
      </c>
      <c r="C72" s="1692"/>
      <c r="D72" s="1694"/>
      <c r="E72" s="602" t="str">
        <f>FHD_NUM_P_34</f>
        <v/>
      </c>
      <c r="F72" s="1936" t="str">
        <f>FHD_P_34</f>
        <v/>
      </c>
      <c r="G72" s="1934" t="s">
        <v>669</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669</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669</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669</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669</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669</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669</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669</v>
      </c>
      <c r="H79" s="1032"/>
      <c r="I79" s="613"/>
      <c r="J79" s="345" t="str">
        <f>FHD_NOTE_P_41</f>
        <v/>
      </c>
      <c r="K79" s="599"/>
      <c r="L79" s="1692"/>
      <c r="M79" s="1692"/>
      <c r="R79" s="1692"/>
      <c r="U79" s="600"/>
      <c r="AA79" s="1688"/>
      <c r="AB79" s="1688"/>
      <c r="AC79" s="1688"/>
      <c r="AD79" s="1688"/>
      <c r="AE79" s="1688"/>
      <c r="AF79" s="1216">
        <v>19</v>
      </c>
    </row>
    <row s="2849" customFormat="1" customHeight="1" ht="19.95">
      <c r="A80" s="1045" t="s">
        <v>696</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669</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422</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hidden="1">
      <c r="A82" s="2427" t="s">
        <v>697</v>
      </c>
      <c r="C82" s="791"/>
      <c r="D82" s="789"/>
      <c r="E82" s="602" t="str">
        <f>FHD_NUM_P_44</f>
        <v/>
      </c>
      <c r="F82" s="1936" t="str">
        <f>FHD_P_44</f>
        <v/>
      </c>
      <c r="G82" s="1937" t="s">
        <v>698</v>
      </c>
      <c r="H82" s="1033"/>
      <c r="I82" s="633"/>
      <c r="J82" s="345" t="str">
        <f>FHD_NOTE_P_44</f>
        <v/>
      </c>
      <c r="K82" s="790"/>
      <c r="L82" s="791"/>
      <c r="M82" s="791"/>
      <c r="R82" s="791"/>
      <c r="U82" s="792"/>
      <c r="AA82" s="793"/>
      <c r="AB82" s="793"/>
      <c r="AC82" s="793"/>
      <c r="AD82" s="793"/>
      <c r="AE82" s="793"/>
      <c r="AF82" s="966">
        <v>0</v>
      </c>
    </row>
    <row s="2849" customFormat="1" customHeight="1" ht="18.75" hidden="1">
      <c r="A83" s="2427"/>
      <c r="C83" s="791"/>
      <c r="D83" s="789"/>
      <c r="E83" s="602" t="str">
        <f>FHD_NUM_P_45</f>
        <v/>
      </c>
      <c r="F83" s="1936" t="str">
        <f>FHD_P_45</f>
        <v/>
      </c>
      <c r="G83" s="1937" t="s">
        <v>698</v>
      </c>
      <c r="H83" s="1033"/>
      <c r="I83" s="633"/>
      <c r="J83" s="345" t="str">
        <f>FHD_NOTE_P_45</f>
        <v/>
      </c>
      <c r="K83" s="790"/>
      <c r="L83" s="791"/>
      <c r="M83" s="791"/>
      <c r="R83" s="791"/>
      <c r="U83" s="792"/>
      <c r="AA83" s="793"/>
      <c r="AB83" s="793"/>
      <c r="AC83" s="793"/>
      <c r="AD83" s="793"/>
      <c r="AE83" s="793"/>
      <c r="AF83" s="966">
        <v>0</v>
      </c>
    </row>
    <row s="2849" customFormat="1" customHeight="1" ht="18.75" hidden="1">
      <c r="A84" s="2427"/>
      <c r="C84" s="791"/>
      <c r="D84" s="794"/>
      <c r="E84" s="602" t="str">
        <f>FHD_NUM_P_46</f>
        <v/>
      </c>
      <c r="F84" s="1936" t="str">
        <f>FHD_P_46</f>
        <v/>
      </c>
      <c r="G84" s="1937" t="s">
        <v>698</v>
      </c>
      <c r="H84" s="1033"/>
      <c r="I84" s="633"/>
      <c r="J84" s="345" t="str">
        <f>FHD_NOTE_P_46</f>
        <v/>
      </c>
      <c r="K84" s="790"/>
      <c r="L84" s="791"/>
      <c r="M84" s="791"/>
      <c r="R84" s="791"/>
      <c r="U84" s="792"/>
      <c r="AA84" s="793"/>
      <c r="AB84" s="793"/>
      <c r="AC84" s="793"/>
      <c r="AD84" s="793"/>
      <c r="AE84" s="793"/>
      <c r="AF84" s="966">
        <v>0</v>
      </c>
    </row>
    <row s="2849" customFormat="1" customHeight="1" ht="18.75" hidden="1">
      <c r="A85" s="2427"/>
      <c r="C85" s="791"/>
      <c r="D85" s="789"/>
      <c r="E85" s="602" t="str">
        <f>FHD_NUM_P_47</f>
        <v/>
      </c>
      <c r="F85" s="1936" t="str">
        <f>FHD_P_47</f>
        <v/>
      </c>
      <c r="G85" s="1937" t="s">
        <v>698</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698</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698</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698</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698</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675</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c r="A91" s="2429" t="s">
        <v>699</v>
      </c>
      <c r="C91" s="791"/>
      <c r="D91" s="789"/>
      <c r="E91" s="602" t="str">
        <f>FHD_NUM_P_53</f>
        <v>7</v>
      </c>
      <c r="F91" s="1936" t="str">
        <f>FHD_P_53</f>
        <v>Объём приобретаемой холодной воды, используемой для горячего водоснабжения</v>
      </c>
      <c r="G91" s="1937" t="s">
        <v>698</v>
      </c>
      <c r="H91" s="1033"/>
      <c r="I91" s="633"/>
      <c r="J91" s="345" t="str">
        <f>FHD_NOTE_P_53</f>
        <v/>
      </c>
      <c r="K91" s="790"/>
      <c r="L91" s="791"/>
      <c r="M91" s="791"/>
      <c r="R91" s="791"/>
      <c r="U91" s="792"/>
      <c r="AA91" s="793"/>
      <c r="AB91" s="793"/>
      <c r="AC91" s="793"/>
      <c r="AD91" s="793"/>
      <c r="AE91" s="793"/>
      <c r="AF91" s="966">
        <v>0</v>
      </c>
    </row>
    <row s="2849"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698</v>
      </c>
      <c r="H92" s="1033"/>
      <c r="I92" s="633"/>
      <c r="J92" s="345" t="str">
        <f>FHD_NOTE_P_54</f>
        <v/>
      </c>
      <c r="K92" s="790"/>
      <c r="L92" s="791"/>
      <c r="M92" s="791"/>
      <c r="R92" s="791"/>
      <c r="U92" s="792"/>
      <c r="AA92" s="793"/>
      <c r="AB92" s="793"/>
      <c r="AC92" s="793"/>
      <c r="AD92" s="793"/>
      <c r="AE92" s="793"/>
      <c r="AF92" s="966">
        <v>0</v>
      </c>
    </row>
    <row s="2849"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345" t="str">
        <f>FHD_NOTE_P_55</f>
        <v/>
      </c>
      <c r="K93" s="790"/>
      <c r="L93" s="791"/>
      <c r="M93" s="791"/>
      <c r="R93" s="791"/>
      <c r="U93" s="792"/>
      <c r="AA93" s="793"/>
      <c r="AB93" s="793"/>
      <c r="AC93" s="793"/>
      <c r="AD93" s="793"/>
      <c r="AE93" s="793"/>
      <c r="AF93" s="966">
        <v>0</v>
      </c>
    </row>
    <row s="2849"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700</v>
      </c>
      <c r="H94" s="1033"/>
      <c r="I94" s="633"/>
      <c r="J94" s="345" t="str">
        <f>FHD_NOTE_P_56</f>
        <v/>
      </c>
      <c r="K94" s="790"/>
      <c r="L94" s="791"/>
      <c r="M94" s="791"/>
      <c r="R94" s="791"/>
      <c r="U94" s="792"/>
      <c r="AA94" s="793"/>
      <c r="AB94" s="793"/>
      <c r="AC94" s="793"/>
      <c r="AD94" s="793"/>
      <c r="AE94" s="793"/>
      <c r="AF94" s="966">
        <v>0</v>
      </c>
    </row>
    <row s="2774" customFormat="1" customHeight="1" ht="18.75">
      <c r="A95" s="2429"/>
      <c r="B95" s="966"/>
      <c r="C95" s="791"/>
      <c r="D95" s="789"/>
      <c r="E95" s="602" t="str">
        <f>FHD_NUM_P_57</f>
        <v>11</v>
      </c>
      <c r="F95" s="1936" t="str">
        <f>FHD_P_57</f>
        <v>Потери горячей воды в сетях (процентов)</v>
      </c>
      <c r="G95" s="1937" t="s">
        <v>675</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701</v>
      </c>
      <c r="D96" s="1694"/>
      <c r="E96" s="602" t="str">
        <f>FHD_NUM_P_58</f>
        <v/>
      </c>
      <c r="F96" s="1936" t="str">
        <f>FHD_P_58</f>
        <v/>
      </c>
      <c r="G96" s="1937" t="s">
        <v>698</v>
      </c>
      <c r="H96" s="1033"/>
      <c r="I96" s="633"/>
      <c r="J96" s="345" t="str">
        <f>FHD_NOTE_P_58</f>
        <v/>
      </c>
      <c r="K96" s="599"/>
      <c r="AF96" s="1687">
        <v>0</v>
      </c>
    </row>
    <row customHeight="1" ht="18.75" hidden="1">
      <c r="A97" s="2427"/>
      <c r="D97" s="1694"/>
      <c r="E97" s="602" t="str">
        <f>FHD_NUM_P_59</f>
        <v/>
      </c>
      <c r="F97" s="1936" t="str">
        <f>FHD_P_59</f>
        <v/>
      </c>
      <c r="G97" s="1937" t="s">
        <v>698</v>
      </c>
      <c r="H97" s="1033"/>
      <c r="I97" s="633"/>
      <c r="J97" s="345" t="str">
        <f>FHD_NOTE_P_59</f>
        <v/>
      </c>
      <c r="K97" s="599"/>
      <c r="AF97" s="1687">
        <v>0</v>
      </c>
    </row>
    <row customHeight="1" ht="18.75" hidden="1">
      <c r="A98" s="2427"/>
      <c r="D98" s="1694"/>
      <c r="E98" s="602" t="str">
        <f>FHD_NUM_P_60</f>
        <v/>
      </c>
      <c r="F98" s="1936" t="str">
        <f>FHD_P_60</f>
        <v/>
      </c>
      <c r="G98" s="1937" t="s">
        <v>698</v>
      </c>
      <c r="H98" s="1033"/>
      <c r="I98" s="633"/>
      <c r="J98" s="345" t="str">
        <f>FHD_NOTE_P_60</f>
        <v/>
      </c>
      <c r="K98" s="599"/>
      <c r="AF98" s="1687">
        <v>0</v>
      </c>
    </row>
    <row s="2849" customFormat="1" customHeight="1" ht="18.75" hidden="1">
      <c r="A99" s="2427" t="s">
        <v>702</v>
      </c>
      <c r="C99" s="1692"/>
      <c r="D99" s="1694"/>
      <c r="E99" s="602" t="str">
        <f>FHD_NUM_P_61</f>
        <v/>
      </c>
      <c r="F99" s="1936" t="str">
        <f>FHD_P_61</f>
        <v/>
      </c>
      <c r="G99" s="1934" t="s">
        <v>673</v>
      </c>
      <c r="H99" s="1035"/>
      <c r="I99" s="798"/>
      <c r="J99" s="345" t="str">
        <f>FHD_NOTE_P_61</f>
        <v/>
      </c>
      <c r="K99" s="599"/>
      <c r="L99" s="1692"/>
      <c r="M99" s="1692"/>
      <c r="R99" s="1692"/>
      <c r="U99" s="600"/>
      <c r="AA99" s="1688"/>
      <c r="AB99" s="1688"/>
      <c r="AC99" s="1688"/>
      <c r="AD99" s="1688"/>
      <c r="AE99" s="1688"/>
      <c r="AF99" s="1216">
        <v>0</v>
      </c>
    </row>
    <row s="2850"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703</v>
      </c>
      <c r="G101" s="628"/>
      <c r="H101" s="629"/>
      <c r="I101" s="629"/>
      <c r="J101" s="1060" t="s">
        <v>704</v>
      </c>
      <c r="K101" s="599"/>
      <c r="AF101" s="1687">
        <v>0</v>
      </c>
    </row>
    <row s="2849" customFormat="1" customHeight="1" ht="18.75" hidden="1">
      <c r="A102" s="2427"/>
      <c r="C102" s="1692"/>
      <c r="D102" s="1694"/>
      <c r="E102" s="602" t="str">
        <f>FHD_NUM_P_62</f>
        <v/>
      </c>
      <c r="F102" s="1936" t="str">
        <f>FHD_P_62</f>
        <v/>
      </c>
      <c r="G102" s="1933" t="s">
        <v>673</v>
      </c>
      <c r="H102" s="613"/>
      <c r="I102" s="613"/>
      <c r="J102" s="345" t="str">
        <f>FHD_NOTE_P_62</f>
        <v/>
      </c>
      <c r="K102" s="599"/>
      <c r="L102" s="1692"/>
      <c r="M102" s="1692"/>
      <c r="R102" s="1692"/>
      <c r="U102" s="600"/>
      <c r="AA102" s="1688"/>
      <c r="AB102" s="1688"/>
      <c r="AC102" s="1688"/>
      <c r="AD102" s="1688"/>
      <c r="AE102" s="1688"/>
      <c r="AF102" s="1216">
        <v>0</v>
      </c>
    </row>
    <row s="2849" customFormat="1" customHeight="1" ht="18.75" hidden="1">
      <c r="A103" s="2427"/>
      <c r="C103" s="1692"/>
      <c r="D103" s="1694"/>
      <c r="E103" s="602" t="str">
        <f>FHD_NUM_P_63</f>
        <v/>
      </c>
      <c r="F103" s="1936" t="str">
        <f>FHD_P_63</f>
        <v/>
      </c>
      <c r="G103" s="1933" t="s">
        <v>700</v>
      </c>
      <c r="H103" s="633"/>
      <c r="I103" s="633"/>
      <c r="J103" s="345" t="str">
        <f>FHD_NOTE_P_63</f>
        <v/>
      </c>
      <c r="K103" s="599"/>
      <c r="L103" s="1692"/>
      <c r="M103" s="1692"/>
      <c r="R103" s="1692"/>
      <c r="U103" s="600"/>
      <c r="AA103" s="1688"/>
      <c r="AB103" s="1688"/>
      <c r="AC103" s="1688"/>
      <c r="AD103" s="1688"/>
      <c r="AE103" s="1688"/>
      <c r="AF103" s="1216">
        <v>0</v>
      </c>
    </row>
    <row s="2849" customFormat="1" customHeight="1" ht="18.75" hidden="1">
      <c r="A104" s="2427"/>
      <c r="C104" s="1692" t="s">
        <v>705</v>
      </c>
      <c r="D104" s="1694"/>
      <c r="E104" s="602" t="str">
        <f>FHD_NUM_P_64</f>
        <v/>
      </c>
      <c r="F104" s="1936" t="str">
        <f>FHD_P_64</f>
        <v/>
      </c>
      <c r="G104" s="1933" t="s">
        <v>700</v>
      </c>
      <c r="H104" s="601"/>
      <c r="I104" s="601"/>
      <c r="J104" s="345" t="str">
        <f>FHD_NOTE_P_64</f>
        <v/>
      </c>
      <c r="K104" s="599"/>
      <c r="L104" s="1692"/>
      <c r="M104" s="1692"/>
      <c r="R104" s="1692"/>
      <c r="U104" s="600"/>
      <c r="AA104" s="1688"/>
      <c r="AB104" s="1688"/>
      <c r="AC104" s="1688"/>
      <c r="AD104" s="1688"/>
      <c r="AE104" s="1688"/>
      <c r="AF104" s="1216">
        <v>0</v>
      </c>
    </row>
    <row s="2849" customFormat="1" customHeight="1" ht="18.75" hidden="1">
      <c r="A105" s="2427"/>
      <c r="C105" s="1692"/>
      <c r="D105" s="1694"/>
      <c r="E105" s="602" t="str">
        <f>FHD_NUM_P_65</f>
        <v/>
      </c>
      <c r="F105" s="1936" t="str">
        <f>FHD_P_65</f>
        <v/>
      </c>
      <c r="G105" s="1933" t="s">
        <v>700</v>
      </c>
      <c r="H105" s="633"/>
      <c r="I105" s="633"/>
      <c r="J105" s="345" t="str">
        <f>FHD_NOTE_P_65</f>
        <v/>
      </c>
      <c r="K105" s="599"/>
      <c r="L105" s="1692"/>
      <c r="M105" s="1692"/>
      <c r="R105" s="1692"/>
      <c r="U105" s="600"/>
      <c r="AA105" s="1688"/>
      <c r="AB105" s="1688"/>
      <c r="AC105" s="1688"/>
      <c r="AD105" s="1688"/>
      <c r="AE105" s="1688"/>
      <c r="AF105" s="1216">
        <v>0</v>
      </c>
    </row>
    <row s="2849" customFormat="1" customHeight="1" ht="18.75" hidden="1">
      <c r="A106" s="2427"/>
      <c r="C106" s="1692"/>
      <c r="D106" s="1694"/>
      <c r="E106" s="602" t="str">
        <f>FHD_NUM_P_66</f>
        <v/>
      </c>
      <c r="F106" s="1580" t="str">
        <f>FHD_P_66</f>
        <v/>
      </c>
      <c r="G106" s="1933" t="s">
        <v>700</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hidden="1">
      <c r="A107" s="2427"/>
      <c r="C107" s="1692"/>
      <c r="D107" s="1694"/>
      <c r="E107" s="602" t="str">
        <f>FHD_NUM_P_67</f>
        <v/>
      </c>
      <c r="F107" s="1706" t="str">
        <f>FHD_P_67</f>
        <v/>
      </c>
      <c r="G107" s="1933" t="s">
        <v>700</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hidden="1">
      <c r="A108" s="2427"/>
      <c r="C108" s="1692"/>
      <c r="D108" s="1694"/>
      <c r="E108" s="602" t="str">
        <f>FHD_NUM_P_68</f>
        <v/>
      </c>
      <c r="F108" s="1580" t="str">
        <f>FHD_P_68</f>
        <v/>
      </c>
      <c r="G108" s="1933" t="s">
        <v>700</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hidden="1">
      <c r="A109" s="2427"/>
      <c r="C109" s="1692"/>
      <c r="D109" s="1694"/>
      <c r="E109" s="602" t="str">
        <f>FHD_NUM_P_69</f>
        <v/>
      </c>
      <c r="F109" s="1580" t="str">
        <f>FHD_P_69</f>
        <v/>
      </c>
      <c r="G109" s="1933" t="s">
        <v>700</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hidden="1">
      <c r="A110" s="2427"/>
      <c r="C110" s="1692"/>
      <c r="D110" s="1694"/>
      <c r="E110" s="602" t="str">
        <f>FHD_NUM_P_70</f>
        <v/>
      </c>
      <c r="F110" s="1936" t="str">
        <f>FHD_P_70</f>
        <v/>
      </c>
      <c r="G110" s="1933" t="s">
        <v>706</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hidden="1">
      <c r="A111" s="2427"/>
      <c r="C111" s="1692"/>
      <c r="D111" s="1694"/>
      <c r="E111" s="602" t="str">
        <f>FHD_NUM_P_71</f>
        <v/>
      </c>
      <c r="F111" s="1936" t="str">
        <f>FHD_P_71</f>
        <v/>
      </c>
      <c r="G111" s="1933" t="s">
        <v>706</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707</v>
      </c>
      <c r="H112" s="633"/>
      <c r="I112" s="633"/>
      <c r="J112" s="345" t="str">
        <f>FHD_NOTE_P_72</f>
        <v/>
      </c>
      <c r="K112" s="599"/>
      <c r="AF112" s="1687">
        <v>19</v>
      </c>
    </row>
    <row customHeight="1" ht="18.75" hidden="1">
      <c r="A113" s="1045" t="s">
        <v>708</v>
      </c>
      <c r="D113" s="1694"/>
      <c r="E113" s="602" t="str">
        <f>FHD_NUM_P_73</f>
        <v/>
      </c>
      <c r="F113" s="1936" t="str">
        <f>FHD_P_73</f>
        <v/>
      </c>
      <c r="G113" s="1026" t="s">
        <v>707</v>
      </c>
      <c r="H113" s="1024"/>
      <c r="I113" s="1024"/>
      <c r="J113" s="345" t="str">
        <f>FHD_NOTE_P_73</f>
        <v/>
      </c>
      <c r="K113" s="599"/>
      <c r="AF113" s="1687">
        <v>0</v>
      </c>
    </row>
    <row customHeight="1" ht="33.75">
      <c r="A114" s="1045" t="s">
        <v>709</v>
      </c>
      <c r="D114" s="1694"/>
      <c r="E114" s="602" t="str">
        <f>FHD_NUM_P_74</f>
        <v>13</v>
      </c>
      <c r="F114" s="1936" t="str">
        <f>FHD_P_74</f>
        <v>Удельный расход электрической энергии на подачу воды в сеть</v>
      </c>
      <c r="G114" s="1932" t="s">
        <v>710</v>
      </c>
      <c r="H114" s="633"/>
      <c r="I114" s="633"/>
      <c r="J114" s="345" t="str">
        <f>FHD_NOTE_P_74</f>
        <v/>
      </c>
      <c r="K114" s="599"/>
      <c r="AF114" s="1687">
        <v>0</v>
      </c>
    </row>
    <row s="2774" customFormat="1" customHeight="1" ht="18.75" hidden="1">
      <c r="A115" s="2429" t="s">
        <v>711</v>
      </c>
      <c r="B115" s="966"/>
      <c r="C115" s="791"/>
      <c r="D115" s="789"/>
      <c r="E115" s="602" t="str">
        <f>FHD_NUM_P_75</f>
        <v/>
      </c>
      <c r="F115" s="1936" t="str">
        <f>FHD_P_75</f>
        <v/>
      </c>
      <c r="G115" s="1932" t="s">
        <v>675</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675</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675</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712</v>
      </c>
      <c r="G119" s="803"/>
      <c r="H119" s="804"/>
      <c r="I119" s="804"/>
      <c r="J119" s="1059" t="s">
        <v>713</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714</v>
      </c>
      <c r="D120" s="1694"/>
      <c r="E120" s="602" t="str">
        <f>FHD_NUM_P_78</f>
        <v/>
      </c>
      <c r="F120" s="1936" t="str">
        <f>FHD_P_78</f>
        <v/>
      </c>
      <c r="G120" s="1933" t="s">
        <v>677</v>
      </c>
      <c r="H120" s="633"/>
      <c r="I120" s="633"/>
      <c r="J120" s="345" t="str">
        <f>FHD_NOTE_P_78</f>
        <v/>
      </c>
      <c r="K120" s="599"/>
      <c r="AF120" s="1687">
        <v>0</v>
      </c>
    </row>
    <row s="2850"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703</v>
      </c>
      <c r="G122" s="628"/>
      <c r="H122" s="629"/>
      <c r="I122" s="629"/>
      <c r="J122" s="1060" t="s">
        <v>715</v>
      </c>
      <c r="K122" s="599"/>
      <c r="AF122" s="1687">
        <v>0</v>
      </c>
    </row>
    <row customHeight="1" ht="22.5" hidden="1">
      <c r="A123" s="2427"/>
      <c r="D123" s="1694"/>
      <c r="E123" s="602" t="str">
        <f>FHD_NUM_P_79</f>
        <v/>
      </c>
      <c r="F123" s="1936" t="str">
        <f>FHD_P_79</f>
        <v/>
      </c>
      <c r="G123" s="1934" t="s">
        <v>679</v>
      </c>
      <c r="H123" s="633"/>
      <c r="I123" s="633"/>
      <c r="J123" s="345" t="str">
        <f>FHD_NOTE_P_79</f>
        <v/>
      </c>
      <c r="K123" s="599"/>
      <c r="AF123" s="1687">
        <v>0</v>
      </c>
    </row>
    <row s="2850"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703</v>
      </c>
      <c r="G125" s="628"/>
      <c r="H125" s="629"/>
      <c r="I125" s="629"/>
      <c r="J125" s="1060" t="s">
        <v>716</v>
      </c>
      <c r="K125" s="599"/>
      <c r="AF125" s="1687">
        <v>0</v>
      </c>
    </row>
    <row customHeight="1" ht="22.5" hidden="1">
      <c r="A126" s="2427"/>
      <c r="D126" s="1694"/>
      <c r="E126" s="602" t="str">
        <f>FHD_NUM_P_80</f>
        <v/>
      </c>
      <c r="F126" s="1936" t="str">
        <f>FHD_P_80</f>
        <v/>
      </c>
      <c r="G126" s="1934" t="s">
        <v>717</v>
      </c>
      <c r="H126" s="613"/>
      <c r="I126" s="613"/>
      <c r="J126" s="345" t="str">
        <f>FHD_NOTE_P_80</f>
        <v/>
      </c>
      <c r="K126" s="599"/>
      <c r="AF126" s="1687">
        <v>0</v>
      </c>
    </row>
    <row customHeight="1" ht="18.75" hidden="1">
      <c r="A127" s="2427"/>
      <c r="D127" s="1694"/>
      <c r="E127" s="602" t="str">
        <f>FHD_NUM_P_81</f>
        <v/>
      </c>
      <c r="F127" s="1936" t="str">
        <f>FHD_P_81</f>
        <v/>
      </c>
      <c r="G127" s="1934" t="s">
        <v>718</v>
      </c>
      <c r="H127" s="613"/>
      <c r="I127" s="613"/>
      <c r="J127" s="345" t="str">
        <f>FHD_NOTE_P_81</f>
        <v/>
      </c>
      <c r="K127" s="599"/>
      <c r="AF127" s="1687">
        <v>0</v>
      </c>
    </row>
    <row customHeight="1" ht="18.75" hidden="1">
      <c r="A128" s="2427"/>
      <c r="C128" s="1692" t="s">
        <v>705</v>
      </c>
      <c r="D128" s="1694"/>
      <c r="E128" s="602" t="str">
        <f>FHD_NUM_P_82</f>
        <v/>
      </c>
      <c r="F128" s="1936" t="str">
        <f>FHD_P_82</f>
        <v/>
      </c>
      <c r="G128" s="1934" t="s">
        <v>422</v>
      </c>
      <c r="H128" s="457"/>
      <c r="I128" s="457"/>
      <c r="J128" s="345" t="str">
        <f>FHD_NOTE_P_82</f>
        <v/>
      </c>
      <c r="K128" s="599"/>
      <c r="AF128" s="1687">
        <v>0</v>
      </c>
    </row>
    <row customHeight="1" ht="18.75" hidden="1">
      <c r="A129" s="2427"/>
      <c r="C129" s="1692" t="s">
        <v>705</v>
      </c>
      <c r="D129" s="1694"/>
      <c r="E129" s="602" t="str">
        <f>FHD_NUM_P_83</f>
        <v/>
      </c>
      <c r="F129" s="1580" t="str">
        <f>FHD_P_83</f>
        <v/>
      </c>
      <c r="G129" s="1934" t="s">
        <v>422</v>
      </c>
      <c r="H129" s="457"/>
      <c r="I129" s="457"/>
      <c r="J129" s="345" t="str">
        <f>FHD_NOTE_P_83</f>
        <v/>
      </c>
      <c r="K129" s="599"/>
      <c r="AF129" s="1687">
        <v>0</v>
      </c>
    </row>
    <row customHeight="1" ht="18.75" hidden="1">
      <c r="A130" s="2427"/>
      <c r="C130" s="1692" t="s">
        <v>705</v>
      </c>
      <c r="D130" s="1694"/>
      <c r="E130" s="602" t="str">
        <f>FHD_NUM_P_84</f>
        <v/>
      </c>
      <c r="F130" s="1580" t="str">
        <f>FHD_P_84</f>
        <v/>
      </c>
      <c r="G130" s="1934" t="s">
        <v>422</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38"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3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3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38"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3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3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3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3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3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3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3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3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3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3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3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3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3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3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3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3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3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3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3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3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3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3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3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3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3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3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3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3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3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3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3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3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3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3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3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3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3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3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3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3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3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3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3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3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3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3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3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3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3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3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3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3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3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3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3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3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3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3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3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3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3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3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3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3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3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3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38"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38"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38"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38"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38"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38"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38"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38"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38"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38"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38"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38"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38"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38"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38"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38"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38"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38"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38"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38"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38"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38"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38"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38"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38"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38"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38"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38"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38"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38"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38"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38"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38"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38"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38"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38"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38"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38"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38"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38"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38"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38"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38"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38"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38"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38"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38"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38"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38"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38"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38"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38"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38"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38"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38"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38"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38"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38"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38"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38"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38"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38"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38"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38"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38"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38"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38"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38"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38"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38"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38"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38"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38"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38"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38"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38"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38"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38"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38"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38"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38"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38"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38"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38"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38"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38"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84</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CD3C3-9162-4E3D-D598-53C4413CE70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0908"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КГУП "Примтеплоэнерго"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38"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416</v>
      </c>
      <c r="F9" s="2158"/>
      <c r="G9" s="2158"/>
      <c r="H9" s="2158"/>
      <c r="I9" s="2158"/>
      <c r="J9" s="2158"/>
      <c r="K9" s="2158"/>
      <c r="L9" s="2158"/>
      <c r="M9" s="2158"/>
      <c r="N9" s="2158"/>
      <c r="O9" s="2158"/>
      <c r="P9" s="2158"/>
      <c r="Q9" s="2158"/>
      <c r="R9" s="2159"/>
      <c r="S9" s="2183" t="s">
        <v>417</v>
      </c>
      <c r="T9" s="390"/>
      <c r="CF9" s="561">
        <v>19</v>
      </c>
    </row>
    <row customHeight="1" ht="48.29999999999999">
      <c r="D10" s="607" t="s">
        <v>90</v>
      </c>
      <c r="E10" s="2183" t="s">
        <v>90</v>
      </c>
      <c r="F10" s="2183"/>
      <c r="G10" s="577" t="s">
        <v>418</v>
      </c>
      <c r="H10" s="2183" t="s">
        <v>90</v>
      </c>
      <c r="I10" s="2183"/>
      <c r="J10" s="577" t="s">
        <v>719</v>
      </c>
      <c r="K10" s="577" t="s">
        <v>720</v>
      </c>
      <c r="L10" s="2183" t="s">
        <v>90</v>
      </c>
      <c r="M10" s="2183"/>
      <c r="N10" s="577" t="s">
        <v>721</v>
      </c>
      <c r="O10" s="577" t="s">
        <v>722</v>
      </c>
      <c r="P10" s="577" t="s">
        <v>723</v>
      </c>
      <c r="Q10" s="577" t="s">
        <v>724</v>
      </c>
      <c r="R10" s="577" t="s">
        <v>725</v>
      </c>
      <c r="S10" s="2183"/>
      <c r="T10" s="390"/>
      <c r="CF10" s="561">
        <v>46</v>
      </c>
    </row>
    <row s="2850" customFormat="1" customHeight="1" ht="15" hidden="1">
      <c r="A11" s="1108"/>
      <c r="D11" s="1081" t="s">
        <v>179</v>
      </c>
      <c r="E11" s="1081"/>
      <c r="F11" s="1081" t="s">
        <v>105</v>
      </c>
      <c r="G11" s="1081" t="s">
        <v>92</v>
      </c>
      <c r="H11" s="1081"/>
      <c r="I11" s="1081" t="s">
        <v>93</v>
      </c>
      <c r="J11" s="1081" t="s">
        <v>101</v>
      </c>
      <c r="K11" s="1081" t="s">
        <v>94</v>
      </c>
      <c r="L11" s="1081"/>
      <c r="M11" s="1081" t="s">
        <v>95</v>
      </c>
      <c r="N11" s="1081" t="s">
        <v>131</v>
      </c>
      <c r="O11" s="1081" t="s">
        <v>136</v>
      </c>
      <c r="P11" s="1081" t="s">
        <v>142</v>
      </c>
      <c r="Q11" s="1081" t="s">
        <v>147</v>
      </c>
      <c r="R11" s="1081" t="s">
        <v>153</v>
      </c>
      <c r="S11" s="1081" t="s">
        <v>157</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38" customFormat="1" customHeight="1" ht="1.05">
      <c r="A13" s="677"/>
      <c r="B13" s="622"/>
      <c r="D13" s="604" t="s">
        <v>492</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184</v>
      </c>
      <c r="B14" s="680"/>
      <c r="C14" s="680"/>
      <c r="D14" s="2436" t="s">
        <v>179</v>
      </c>
      <c r="E14" s="2433" t="s">
        <v>175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726</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681</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682</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727</v>
      </c>
      <c r="F17" s="2432"/>
      <c r="G17" s="2432"/>
      <c r="H17" s="2432"/>
      <c r="I17" s="2432"/>
      <c r="J17" s="2432"/>
      <c r="K17" s="2432"/>
      <c r="L17" s="2432"/>
      <c r="M17" s="2432"/>
      <c r="N17" s="2432"/>
      <c r="O17" s="2432"/>
      <c r="P17" s="2432"/>
      <c r="Q17" s="614">
        <f>SUMIF(T18:T19,"i",Q18:Q19)</f>
        <v>0</v>
      </c>
      <c r="R17" s="1073"/>
      <c r="S17" s="953" t="s">
        <v>728</v>
      </c>
      <c r="T17" s="773" t="s">
        <v>729</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730</v>
      </c>
      <c r="F20" s="2432"/>
      <c r="G20" s="2432"/>
      <c r="H20" s="2432"/>
      <c r="I20" s="2432"/>
      <c r="J20" s="2432"/>
      <c r="K20" s="2432"/>
      <c r="L20" s="2432"/>
      <c r="M20" s="2432"/>
      <c r="N20" s="2432"/>
      <c r="O20" s="2432"/>
      <c r="P20" s="2432"/>
      <c r="Q20" s="614">
        <f>SUMIF(T21:T22,"i",Q21:Q22)</f>
        <v>0</v>
      </c>
      <c r="R20" s="1073"/>
      <c r="S20" s="765" t="s">
        <v>731</v>
      </c>
      <c r="T20" s="773" t="s">
        <v>729</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84</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ECB9E-8AC8-1FBE-0D33-34E80D6CA7C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0738"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10808"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732</v>
      </c>
      <c r="C2" s="2109" t="s">
        <v>733</v>
      </c>
      <c r="D2" s="2108" t="s">
        <v>734</v>
      </c>
      <c r="E2" s="2112">
        <f>RIGHT(I2,LEN(I2)-SEARCH("#",SUBSTITUTE(I2,".","#",LEN(I2)-LEN(SUBSTITUTE(I2,".","")))))</f>
      </c>
      <c r="F2" s="2114">
        <f>J2</f>
        <v>0</v>
      </c>
      <c r="G2" s="1692"/>
      <c r="H2" s="2115"/>
      <c r="I2" s="2105"/>
      <c r="J2" s="596"/>
      <c r="K2" s="2075" t="s">
        <v>673</v>
      </c>
      <c r="L2" s="807"/>
      <c r="M2" s="807"/>
      <c r="N2" s="599"/>
      <c r="O2" s="1581" t="s">
        <v>674</v>
      </c>
      <c r="P2" s="599"/>
      <c r="Q2" s="1692"/>
      <c r="R2" s="1692"/>
      <c r="W2" s="1692"/>
      <c r="Z2" s="600"/>
      <c r="AF2" s="1688"/>
      <c r="AG2" s="1688"/>
      <c r="AH2" s="1688"/>
      <c r="AI2" s="1688"/>
      <c r="AJ2" s="1688"/>
      <c r="AK2" s="1422">
        <v>0</v>
      </c>
    </row>
    <row customHeight="1" ht="11.25" hidden="1">
      <c r="E3" s="2107" t="s">
        <v>735</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736</v>
      </c>
      <c r="J6" s="2363"/>
      <c r="K6" s="2363"/>
      <c r="L6" s="2363"/>
      <c r="M6" s="2363"/>
      <c r="O6" s="612"/>
      <c r="AK6" s="1687">
        <v>55</v>
      </c>
    </row>
    <row customHeight="1" ht="25.2">
      <c r="I7" s="2305" t="str">
        <f>IF(org=0,"Не определено",org)</f>
        <v>КГУП "Примтеплоэнерго"</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184</v>
      </c>
      <c r="AK9" s="1692">
        <v>1</v>
      </c>
    </row>
    <row customHeight="1" ht="11.549999999999999">
      <c r="E10" s="2106" t="s">
        <v>737</v>
      </c>
      <c r="I10" s="767"/>
      <c r="J10" s="2423" t="s">
        <v>175</v>
      </c>
      <c r="K10" s="2424"/>
      <c r="L10" s="2085" t="str">
        <f>IF(L9="","",INDEX(DIFFERENTIATION_UNMERGE_VD,MATCH(L9,DIFFERENTIATION_ID_DIFF,0)))</f>
        <v/>
      </c>
      <c r="M10" s="2085">
        <f>IF(M9="","",INDEX(DIFFERENTIATION_UNMERGE_VD,MATCH(M9,DIFFERENTIATION_ID_DIFF,0)))</f>
        <v>0</v>
      </c>
      <c r="O10" s="2183" t="s">
        <v>417</v>
      </c>
      <c r="AK10" s="1687">
        <v>11</v>
      </c>
    </row>
    <row customHeight="1" ht="11.549999999999999">
      <c r="E11" s="2106" t="s">
        <v>738</v>
      </c>
      <c r="I11" s="767"/>
      <c r="J11" s="2423" t="s">
        <v>681</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739</v>
      </c>
      <c r="I12" s="1718"/>
      <c r="J12" s="2423" t="s">
        <v>682</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740</v>
      </c>
      <c r="F13" s="2106" t="s">
        <v>741</v>
      </c>
      <c r="I13" s="2425" t="s">
        <v>416</v>
      </c>
      <c r="J13" s="2426"/>
      <c r="K13" s="2426"/>
      <c r="L13" s="2083"/>
      <c r="M13" s="2123"/>
      <c r="O13" s="2183"/>
      <c r="AK13" s="1687">
        <v>11</v>
      </c>
    </row>
    <row customHeight="1" ht="24">
      <c r="I14" s="2076" t="s">
        <v>90</v>
      </c>
      <c r="J14" s="2076" t="s">
        <v>418</v>
      </c>
      <c r="K14" s="2076" t="s">
        <v>683</v>
      </c>
      <c r="L14" s="2116" t="s">
        <v>419</v>
      </c>
      <c r="M14" s="2117" t="s">
        <v>419</v>
      </c>
      <c r="O14" s="2183"/>
      <c r="AK14" s="1687">
        <v>23</v>
      </c>
    </row>
    <row customHeight="1" ht="24">
      <c r="A15" s="2110"/>
      <c r="B15" s="2109" t="s">
        <v>742</v>
      </c>
      <c r="C15" s="2109" t="s">
        <v>743</v>
      </c>
      <c r="D15" s="2108" t="s">
        <v>744</v>
      </c>
      <c r="E15" s="2112" t="s">
        <v>745</v>
      </c>
      <c r="F15" s="2112" t="s">
        <v>745</v>
      </c>
      <c r="G15" s="1692" t="s">
        <v>705</v>
      </c>
      <c r="H15" s="2077"/>
      <c r="I15" s="1686">
        <v>1</v>
      </c>
      <c r="J15" s="2078" t="s">
        <v>746</v>
      </c>
      <c r="K15" s="2076" t="s">
        <v>422</v>
      </c>
      <c r="L15" s="718"/>
      <c r="M15" s="874"/>
      <c r="N15" s="599" t="s">
        <v>747</v>
      </c>
      <c r="O15" s="1581" t="s">
        <v>748</v>
      </c>
      <c r="P15" s="599" t="s">
        <v>747</v>
      </c>
      <c r="AK15" s="1687">
        <v>23</v>
      </c>
    </row>
    <row customHeight="1" ht="35.699999999999996">
      <c r="A16" s="2110"/>
      <c r="B16" s="2109" t="s">
        <v>749</v>
      </c>
      <c r="C16" s="2109" t="s">
        <v>750</v>
      </c>
      <c r="D16" s="2108" t="s">
        <v>734</v>
      </c>
      <c r="E16" s="2112" t="s">
        <v>745</v>
      </c>
      <c r="F16" s="2112" t="s">
        <v>745</v>
      </c>
      <c r="H16" s="2077"/>
      <c r="I16" s="1685">
        <v>2</v>
      </c>
      <c r="J16" s="2119" t="s">
        <v>751</v>
      </c>
      <c r="K16" s="2118" t="s">
        <v>673</v>
      </c>
      <c r="L16" s="2124"/>
      <c r="M16" s="1732"/>
      <c r="N16" s="599" t="s">
        <v>747</v>
      </c>
      <c r="O16" s="1581" t="s">
        <v>752</v>
      </c>
      <c r="P16" s="599" t="s">
        <v>747</v>
      </c>
      <c r="AK16" s="1687">
        <v>34</v>
      </c>
    </row>
    <row s="2850" customFormat="1" customHeight="1" ht="17.25" hidden="1">
      <c r="A17" s="1223"/>
      <c r="B17" s="1223"/>
      <c r="C17" s="1223"/>
      <c r="D17" s="1223"/>
      <c r="E17" s="1223"/>
      <c r="H17" s="1380"/>
      <c r="I17" s="1069" t="s">
        <v>753</v>
      </c>
      <c r="J17" s="1047"/>
      <c r="K17" s="1069"/>
      <c r="L17" s="1048"/>
      <c r="M17" s="1048"/>
      <c r="O17" s="1441"/>
      <c r="AK17" s="1692">
        <v>1</v>
      </c>
    </row>
    <row s="2849" customFormat="1" customHeight="1" ht="24">
      <c r="A18" s="1043"/>
      <c r="B18" s="1043"/>
      <c r="C18" s="1043"/>
      <c r="D18" s="1043"/>
      <c r="E18" s="1043"/>
      <c r="G18" s="1692"/>
      <c r="H18" s="1689"/>
      <c r="I18" s="626"/>
      <c r="J18" s="627" t="s">
        <v>703</v>
      </c>
      <c r="K18" s="628"/>
      <c r="L18" s="2126"/>
      <c r="M18" s="629"/>
      <c r="N18" s="599"/>
      <c r="O18" s="1581" t="s">
        <v>704</v>
      </c>
      <c r="P18" s="599"/>
      <c r="Q18" s="1692"/>
      <c r="R18" s="1692"/>
      <c r="W18" s="1692"/>
      <c r="Z18" s="600"/>
      <c r="AF18" s="1688"/>
      <c r="AG18" s="1688"/>
      <c r="AH18" s="1688"/>
      <c r="AI18" s="1688"/>
      <c r="AJ18" s="1688"/>
      <c r="AK18" s="1422">
        <v>23</v>
      </c>
    </row>
    <row customHeight="1" ht="19.95">
      <c r="A19" s="2110"/>
      <c r="B19" s="2109" t="s">
        <v>754</v>
      </c>
      <c r="C19" s="2109" t="s">
        <v>755</v>
      </c>
      <c r="D19" s="2108" t="s">
        <v>734</v>
      </c>
      <c r="E19" s="2112" t="s">
        <v>745</v>
      </c>
      <c r="F19" s="2112" t="s">
        <v>745</v>
      </c>
      <c r="H19" s="2077"/>
      <c r="I19" s="1720">
        <v>3</v>
      </c>
      <c r="J19" s="2078" t="s">
        <v>755</v>
      </c>
      <c r="K19" s="2074" t="s">
        <v>673</v>
      </c>
      <c r="L19" s="783"/>
      <c r="M19" s="613"/>
      <c r="N19" s="599"/>
      <c r="O19" s="1581" t="s">
        <v>756</v>
      </c>
      <c r="P19" s="599"/>
      <c r="AK19" s="1687">
        <v>19</v>
      </c>
    </row>
    <row customHeight="1" ht="77.7">
      <c r="A20" s="2110"/>
      <c r="B20" s="2109" t="s">
        <v>757</v>
      </c>
      <c r="C20" s="2109" t="s">
        <v>758</v>
      </c>
      <c r="D20" s="2108" t="s">
        <v>734</v>
      </c>
      <c r="E20" s="2112" t="s">
        <v>745</v>
      </c>
      <c r="F20" s="2112" t="s">
        <v>745</v>
      </c>
      <c r="H20" s="2077"/>
      <c r="I20" s="1720">
        <v>4</v>
      </c>
      <c r="J20" s="2078" t="s">
        <v>759</v>
      </c>
      <c r="K20" s="2074" t="s">
        <v>700</v>
      </c>
      <c r="L20" s="783"/>
      <c r="M20" s="613"/>
      <c r="N20" s="599"/>
      <c r="O20" s="1581"/>
      <c r="P20" s="599"/>
      <c r="AK20" s="1687">
        <v>74</v>
      </c>
    </row>
    <row customHeight="1" ht="35.699999999999996">
      <c r="A21" s="2110"/>
      <c r="B21" s="2109" t="s">
        <v>760</v>
      </c>
      <c r="C21" s="2109" t="s">
        <v>761</v>
      </c>
      <c r="D21" s="2108" t="s">
        <v>734</v>
      </c>
      <c r="E21" s="2112" t="s">
        <v>745</v>
      </c>
      <c r="F21" s="2112" t="s">
        <v>745</v>
      </c>
      <c r="H21" s="2077"/>
      <c r="I21" s="1720">
        <v>5</v>
      </c>
      <c r="J21" s="2078" t="s">
        <v>762</v>
      </c>
      <c r="K21" s="2074" t="s">
        <v>700</v>
      </c>
      <c r="L21" s="783"/>
      <c r="M21" s="613"/>
      <c r="N21" s="599"/>
      <c r="O21" s="1581" t="s">
        <v>756</v>
      </c>
      <c r="P21" s="599"/>
      <c r="AK21" s="1687">
        <v>34</v>
      </c>
    </row>
    <row customHeight="1" ht="48.29999999999999">
      <c r="A22" s="2110"/>
      <c r="B22" s="2109" t="s">
        <v>763</v>
      </c>
      <c r="C22" s="2109" t="s">
        <v>764</v>
      </c>
      <c r="D22" s="2108" t="s">
        <v>734</v>
      </c>
      <c r="E22" s="2112" t="s">
        <v>745</v>
      </c>
      <c r="F22" s="2112" t="s">
        <v>745</v>
      </c>
      <c r="H22" s="2077"/>
      <c r="I22" s="1720">
        <v>6</v>
      </c>
      <c r="J22" s="2078" t="s">
        <v>765</v>
      </c>
      <c r="K22" s="2074" t="s">
        <v>700</v>
      </c>
      <c r="L22" s="783"/>
      <c r="M22" s="613"/>
      <c r="N22" s="599"/>
      <c r="O22" s="1581" t="s">
        <v>766</v>
      </c>
      <c r="P22" s="599"/>
      <c r="AK22" s="1687">
        <v>46</v>
      </c>
    </row>
    <row customHeight="1" ht="19.95">
      <c r="A23" s="2110"/>
      <c r="B23" s="2109" t="s">
        <v>767</v>
      </c>
      <c r="C23" s="2109" t="s">
        <v>768</v>
      </c>
      <c r="D23" s="2108" t="s">
        <v>734</v>
      </c>
      <c r="E23" s="2112" t="s">
        <v>745</v>
      </c>
      <c r="F23" s="2112" t="s">
        <v>745</v>
      </c>
      <c r="H23" s="2077"/>
      <c r="I23" s="1720" t="s">
        <v>769</v>
      </c>
      <c r="J23" s="1580" t="s">
        <v>770</v>
      </c>
      <c r="K23" s="2074" t="s">
        <v>700</v>
      </c>
      <c r="L23" s="783"/>
      <c r="M23" s="613"/>
      <c r="N23" s="599"/>
      <c r="O23" s="1581" t="s">
        <v>756</v>
      </c>
      <c r="P23" s="599"/>
      <c r="AK23" s="1687">
        <v>19</v>
      </c>
    </row>
    <row customHeight="1" ht="19.95">
      <c r="A24" s="2110"/>
      <c r="B24" s="2109" t="s">
        <v>771</v>
      </c>
      <c r="C24" s="2109" t="s">
        <v>772</v>
      </c>
      <c r="D24" s="2108" t="s">
        <v>734</v>
      </c>
      <c r="E24" s="2112" t="s">
        <v>745</v>
      </c>
      <c r="F24" s="2112" t="s">
        <v>745</v>
      </c>
      <c r="H24" s="2077"/>
      <c r="I24" s="1720" t="s">
        <v>773</v>
      </c>
      <c r="J24" s="1580" t="s">
        <v>774</v>
      </c>
      <c r="K24" s="2074" t="s">
        <v>700</v>
      </c>
      <c r="L24" s="783"/>
      <c r="M24" s="613"/>
      <c r="N24" s="599"/>
      <c r="O24" s="1581"/>
      <c r="P24" s="599"/>
      <c r="AK24" s="1687">
        <v>19</v>
      </c>
    </row>
    <row customHeight="1" ht="24">
      <c r="A25" s="2110"/>
      <c r="B25" s="2109" t="s">
        <v>775</v>
      </c>
      <c r="C25" s="2109" t="s">
        <v>776</v>
      </c>
      <c r="D25" s="2108" t="s">
        <v>734</v>
      </c>
      <c r="E25" s="2112" t="s">
        <v>745</v>
      </c>
      <c r="F25" s="2112" t="s">
        <v>745</v>
      </c>
      <c r="H25" s="2077"/>
      <c r="I25" s="1720" t="s">
        <v>777</v>
      </c>
      <c r="J25" s="1580" t="s">
        <v>778</v>
      </c>
      <c r="K25" s="2074" t="s">
        <v>700</v>
      </c>
      <c r="L25" s="783"/>
      <c r="M25" s="613"/>
      <c r="N25" s="599"/>
      <c r="O25" s="1581"/>
      <c r="P25" s="599"/>
      <c r="AK25" s="1687">
        <v>23</v>
      </c>
    </row>
    <row customHeight="1" ht="24">
      <c r="A26" s="2110"/>
      <c r="B26" s="2109" t="s">
        <v>779</v>
      </c>
      <c r="C26" s="2109" t="s">
        <v>780</v>
      </c>
      <c r="D26" s="2108" t="s">
        <v>734</v>
      </c>
      <c r="E26" s="2112" t="s">
        <v>745</v>
      </c>
      <c r="F26" s="2112" t="s">
        <v>745</v>
      </c>
      <c r="H26" s="2077"/>
      <c r="I26" s="1720">
        <v>7</v>
      </c>
      <c r="J26" s="2078" t="s">
        <v>780</v>
      </c>
      <c r="K26" s="2074" t="s">
        <v>781</v>
      </c>
      <c r="L26" s="783"/>
      <c r="M26" s="613"/>
      <c r="N26" s="599"/>
      <c r="O26" s="1581"/>
      <c r="P26" s="599"/>
      <c r="AK26" s="1687">
        <v>23</v>
      </c>
    </row>
    <row customHeight="1" ht="24">
      <c r="A27" s="2110"/>
      <c r="B27" s="2109" t="s">
        <v>782</v>
      </c>
      <c r="C27" s="2109" t="s">
        <v>783</v>
      </c>
      <c r="D27" s="2108" t="s">
        <v>734</v>
      </c>
      <c r="E27" s="2112" t="s">
        <v>745</v>
      </c>
      <c r="F27" s="2112" t="s">
        <v>745</v>
      </c>
      <c r="H27" s="2077"/>
      <c r="I27" s="1720">
        <v>8</v>
      </c>
      <c r="J27" s="2078" t="s">
        <v>783</v>
      </c>
      <c r="K27" s="2074" t="s">
        <v>706</v>
      </c>
      <c r="L27" s="783"/>
      <c r="M27" s="613"/>
      <c r="N27" s="599"/>
      <c r="O27" s="1581"/>
      <c r="P27" s="599"/>
      <c r="AK27" s="1687">
        <v>23</v>
      </c>
    </row>
    <row customHeight="1" ht="35.699999999999996">
      <c r="A28" s="2110"/>
      <c r="B28" s="2109" t="s">
        <v>784</v>
      </c>
      <c r="C28" s="2109" t="s">
        <v>785</v>
      </c>
      <c r="D28" s="2108" t="s">
        <v>734</v>
      </c>
      <c r="E28" s="2112" t="s">
        <v>745</v>
      </c>
      <c r="F28" s="2112" t="s">
        <v>745</v>
      </c>
      <c r="H28" s="2077"/>
      <c r="I28" s="1731">
        <v>9</v>
      </c>
      <c r="J28" s="2078" t="s">
        <v>786</v>
      </c>
      <c r="K28" s="2074" t="s">
        <v>677</v>
      </c>
      <c r="L28" s="783"/>
      <c r="M28" s="613"/>
      <c r="N28" s="599"/>
      <c r="O28" s="1581"/>
      <c r="P28" s="599"/>
      <c r="AK28" s="1687">
        <v>34</v>
      </c>
    </row>
    <row customHeight="1" ht="35.699999999999996">
      <c r="A29" s="2110"/>
      <c r="B29" s="2109" t="s">
        <v>787</v>
      </c>
      <c r="C29" s="2109" t="s">
        <v>788</v>
      </c>
      <c r="D29" s="2108" t="s">
        <v>734</v>
      </c>
      <c r="E29" s="2112" t="s">
        <v>745</v>
      </c>
      <c r="F29" s="2112" t="s">
        <v>745</v>
      </c>
      <c r="H29" s="2077"/>
      <c r="I29" s="1731">
        <v>10</v>
      </c>
      <c r="J29" s="2078" t="s">
        <v>789</v>
      </c>
      <c r="K29" s="2074" t="s">
        <v>677</v>
      </c>
      <c r="L29" s="783"/>
      <c r="M29" s="613"/>
      <c r="N29" s="599"/>
      <c r="O29" s="1581"/>
      <c r="P29" s="599"/>
      <c r="AK29" s="1687">
        <v>34</v>
      </c>
    </row>
    <row customHeight="1" ht="24">
      <c r="A30" s="2110"/>
      <c r="B30" s="2109" t="s">
        <v>790</v>
      </c>
      <c r="C30" s="2109" t="s">
        <v>791</v>
      </c>
      <c r="D30" s="2108" t="s">
        <v>734</v>
      </c>
      <c r="E30" s="2112" t="s">
        <v>745</v>
      </c>
      <c r="F30" s="2112" t="s">
        <v>745</v>
      </c>
      <c r="H30" s="2077"/>
      <c r="I30" s="1731">
        <v>11</v>
      </c>
      <c r="J30" s="2078" t="s">
        <v>791</v>
      </c>
      <c r="K30" s="2074" t="s">
        <v>707</v>
      </c>
      <c r="L30" s="2125"/>
      <c r="M30" s="1677"/>
      <c r="N30" s="599"/>
      <c r="O30" s="1581"/>
      <c r="P30" s="599"/>
      <c r="AK30" s="1687">
        <v>23</v>
      </c>
    </row>
    <row customHeight="1" ht="24">
      <c r="A31" s="2110"/>
      <c r="B31" s="2109" t="s">
        <v>792</v>
      </c>
      <c r="C31" s="2109" t="s">
        <v>793</v>
      </c>
      <c r="D31" s="2108" t="s">
        <v>734</v>
      </c>
      <c r="E31" s="2112" t="s">
        <v>745</v>
      </c>
      <c r="F31" s="2112" t="s">
        <v>745</v>
      </c>
      <c r="H31" s="2077"/>
      <c r="I31" s="1731">
        <v>12</v>
      </c>
      <c r="J31" s="2078" t="s">
        <v>793</v>
      </c>
      <c r="K31" s="2074" t="s">
        <v>707</v>
      </c>
      <c r="L31" s="2125"/>
      <c r="M31" s="1677"/>
      <c r="N31" s="599"/>
      <c r="O31" s="1581"/>
      <c r="P31" s="599"/>
      <c r="AK31" s="1687">
        <v>23</v>
      </c>
    </row>
    <row customHeight="1" ht="48.29999999999999">
      <c r="A32" s="2110"/>
      <c r="B32" s="2109" t="s">
        <v>794</v>
      </c>
      <c r="C32" s="2109" t="s">
        <v>795</v>
      </c>
      <c r="D32" s="2108" t="s">
        <v>734</v>
      </c>
      <c r="E32" s="2112" t="s">
        <v>745</v>
      </c>
      <c r="F32" s="2112" t="s">
        <v>745</v>
      </c>
      <c r="H32" s="2077"/>
      <c r="I32" s="1731">
        <v>13</v>
      </c>
      <c r="J32" s="2078" t="s">
        <v>796</v>
      </c>
      <c r="K32" s="2074" t="s">
        <v>717</v>
      </c>
      <c r="L32" s="783"/>
      <c r="M32" s="613"/>
      <c r="N32" s="599"/>
      <c r="O32" s="1581" t="s">
        <v>756</v>
      </c>
      <c r="P32" s="599"/>
      <c r="AK32" s="1687">
        <v>46</v>
      </c>
    </row>
    <row s="2849" customFormat="1" customHeight="1" ht="48.29999999999999">
      <c r="A33" s="2110"/>
      <c r="B33" s="2109" t="s">
        <v>797</v>
      </c>
      <c r="C33" s="2109" t="s">
        <v>798</v>
      </c>
      <c r="D33" s="2108" t="s">
        <v>734</v>
      </c>
      <c r="E33" s="2112" t="s">
        <v>745</v>
      </c>
      <c r="F33" s="2112" t="s">
        <v>745</v>
      </c>
      <c r="G33" s="1692"/>
      <c r="H33" s="2077"/>
      <c r="I33" s="1731">
        <v>14</v>
      </c>
      <c r="J33" s="2090" t="s">
        <v>799</v>
      </c>
      <c r="K33" s="2079" t="s">
        <v>800</v>
      </c>
      <c r="L33" s="783"/>
      <c r="M33" s="613"/>
      <c r="N33" s="599"/>
      <c r="O33" s="1581" t="s">
        <v>756</v>
      </c>
      <c r="P33" s="599"/>
      <c r="Q33" s="1692"/>
      <c r="R33" s="1692"/>
      <c r="W33" s="1692"/>
      <c r="Z33" s="600"/>
      <c r="AF33" s="1688"/>
      <c r="AG33" s="1688"/>
      <c r="AH33" s="1688"/>
      <c r="AI33" s="1688"/>
      <c r="AJ33" s="1688"/>
      <c r="AK33" s="1422">
        <v>46</v>
      </c>
    </row>
    <row customHeight="1" ht="108">
      <c r="A34" s="2110"/>
      <c r="B34" s="2109" t="s">
        <v>801</v>
      </c>
      <c r="C34" s="2109" t="s">
        <v>802</v>
      </c>
      <c r="D34" s="2108" t="s">
        <v>744</v>
      </c>
      <c r="E34" s="2112" t="s">
        <v>745</v>
      </c>
      <c r="F34" s="2112" t="s">
        <v>745</v>
      </c>
      <c r="G34" s="1692" t="s">
        <v>705</v>
      </c>
      <c r="H34" s="2077"/>
      <c r="I34" s="2088">
        <v>15</v>
      </c>
      <c r="J34" s="2089" t="s">
        <v>803</v>
      </c>
      <c r="K34" s="2074" t="s">
        <v>422</v>
      </c>
      <c r="L34" s="441"/>
      <c r="M34" s="1220"/>
      <c r="N34" s="599"/>
      <c r="O34" s="1581" t="s">
        <v>748</v>
      </c>
      <c r="P34" s="599"/>
      <c r="AK34" s="1687">
        <v>103</v>
      </c>
    </row>
    <row s="3438"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38"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38"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38"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38"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38"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38"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38"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38"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38"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38"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38"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38"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38"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38"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38"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38"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38"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38"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38"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38"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38"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38"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38"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38"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38"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38"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38"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38"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38"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38"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38"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38"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38"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38"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38"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38"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38"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38"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38"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38"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38"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38"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38"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38"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38"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38"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38"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38"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38"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38"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38"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38"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38"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38"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38"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38"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38"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38"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38"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38"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38"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38"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38"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38"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38"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38"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38"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38"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38"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38"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38"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38"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38"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38"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38"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38"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38"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38"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38"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38"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38"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38"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38"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38"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38"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38"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38"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38"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38"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38"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38"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38"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38"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38"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38"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38"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38"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38"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38"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38"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38"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38"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38"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38"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38"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38"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38"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38"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38"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38"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38"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38"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38"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38"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38"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38"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38"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38"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38"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38"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38"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38"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38"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38"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38"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38"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38"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38"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38"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38"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38"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38"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38"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38"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38"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38"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38"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38"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38"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38"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38"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38"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38"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38"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38"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38"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38"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38"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38"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38"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38"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38"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38"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38"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84</v>
      </c>
      <c r="B204" s="1043" t="s">
        <v>142</v>
      </c>
      <c r="C204" s="1043" t="s">
        <v>142</v>
      </c>
      <c r="D204" s="1043" t="s">
        <v>142</v>
      </c>
      <c r="E204" s="1043" t="s">
        <v>142</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76A3B-84E9-29A4-A0C7-97A8CD4AE8E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76" width="9.140625" hidden="1" customWidth="1"/>
    <col min="6" max="7" style="2849" width="9.140625" hidden="1" customWidth="1"/>
    <col min="8" max="8" style="3673"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2"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804</v>
      </c>
      <c r="C2" s="2109" t="s">
        <v>805</v>
      </c>
      <c r="D2" s="2108" t="s">
        <v>744</v>
      </c>
      <c r="E2" s="2114">
        <f>I2-3</f>
        <v>-3</v>
      </c>
      <c r="F2" s="2114">
        <f>J2</f>
        <v>0</v>
      </c>
      <c r="H2" s="1786" t="s">
        <v>106</v>
      </c>
      <c r="I2" s="2080"/>
      <c r="J2" s="1738"/>
      <c r="K2" s="2074" t="s">
        <v>422</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806</v>
      </c>
      <c r="J5" s="2304"/>
      <c r="K5" s="2304"/>
      <c r="L5" s="2304"/>
      <c r="M5" s="322"/>
      <c r="W5" s="1687">
        <v>48</v>
      </c>
    </row>
    <row customHeight="1" ht="18">
      <c r="H6" s="432"/>
      <c r="I6" s="2305" t="str">
        <f>IF(org=0,"Не определено",org)</f>
        <v>КГУП "Примтеплоэнерго"</v>
      </c>
      <c r="J6" s="2305"/>
      <c r="K6" s="2305"/>
      <c r="L6" s="2305"/>
      <c r="M6" s="322"/>
      <c r="W6" s="1687">
        <v>17</v>
      </c>
    </row>
    <row customHeight="1" ht="14.699999999999998">
      <c r="H7" s="432"/>
      <c r="I7" s="513"/>
      <c r="J7" s="519"/>
      <c r="K7" s="519"/>
      <c r="L7" s="808"/>
      <c r="M7" s="249"/>
      <c r="W7" s="1687">
        <v>14</v>
      </c>
    </row>
    <row customHeight="1" ht="14.699999999999998">
      <c r="H8" s="432"/>
      <c r="I8" s="2442" t="s">
        <v>416</v>
      </c>
      <c r="J8" s="2443"/>
      <c r="K8" s="2443"/>
      <c r="L8" s="2444"/>
      <c r="M8" s="2445" t="s">
        <v>417</v>
      </c>
      <c r="W8" s="1687">
        <v>14</v>
      </c>
    </row>
    <row customHeight="1" ht="35.699999999999996">
      <c r="E9" s="2107" t="s">
        <v>735</v>
      </c>
      <c r="F9" s="2107" t="s">
        <v>741</v>
      </c>
      <c r="H9" s="432"/>
      <c r="I9" s="2081" t="s">
        <v>90</v>
      </c>
      <c r="J9" s="2082" t="s">
        <v>418</v>
      </c>
      <c r="K9" s="2120" t="s">
        <v>683</v>
      </c>
      <c r="L9" s="2121" t="s">
        <v>419</v>
      </c>
      <c r="M9" s="2445"/>
      <c r="W9" s="1687">
        <v>34</v>
      </c>
    </row>
    <row customHeight="1" ht="35.699999999999996">
      <c r="B10" s="2109" t="s">
        <v>807</v>
      </c>
      <c r="C10" s="2109" t="s">
        <v>808</v>
      </c>
      <c r="D10" s="2108" t="s">
        <v>744</v>
      </c>
      <c r="E10" s="2112" t="s">
        <v>745</v>
      </c>
      <c r="F10" s="2112" t="s">
        <v>745</v>
      </c>
      <c r="H10" s="432"/>
      <c r="I10" s="2080" t="s">
        <v>179</v>
      </c>
      <c r="J10" s="1942" t="s">
        <v>809</v>
      </c>
      <c r="K10" s="2074" t="s">
        <v>422</v>
      </c>
      <c r="L10" s="874"/>
      <c r="M10" s="353" t="s">
        <v>810</v>
      </c>
      <c r="W10" s="1687">
        <v>34</v>
      </c>
    </row>
    <row customHeight="1" ht="50.25">
      <c r="B11" s="2109" t="s">
        <v>811</v>
      </c>
      <c r="C11" s="2109" t="s">
        <v>812</v>
      </c>
      <c r="D11" s="2108" t="s">
        <v>744</v>
      </c>
      <c r="E11" s="2112" t="s">
        <v>745</v>
      </c>
      <c r="F11" s="2112" t="s">
        <v>745</v>
      </c>
      <c r="H11" s="432"/>
      <c r="I11" s="2080" t="s">
        <v>105</v>
      </c>
      <c r="J11" s="1942" t="s">
        <v>813</v>
      </c>
      <c r="K11" s="2074" t="s">
        <v>422</v>
      </c>
      <c r="L11" s="874"/>
      <c r="M11" s="353" t="s">
        <v>810</v>
      </c>
      <c r="W11" s="1687">
        <v>48</v>
      </c>
    </row>
    <row customHeight="1" ht="48.29999999999999">
      <c r="B12" s="2109" t="s">
        <v>814</v>
      </c>
      <c r="C12" s="2109" t="s">
        <v>815</v>
      </c>
      <c r="D12" s="2108" t="s">
        <v>744</v>
      </c>
      <c r="E12" s="2112" t="s">
        <v>745</v>
      </c>
      <c r="F12" s="2112" t="s">
        <v>745</v>
      </c>
      <c r="H12" s="1744"/>
      <c r="I12" s="2080" t="s">
        <v>92</v>
      </c>
      <c r="J12" s="2087" t="s">
        <v>816</v>
      </c>
      <c r="K12" s="2074" t="s">
        <v>422</v>
      </c>
      <c r="L12" s="874"/>
      <c r="M12" s="353" t="s">
        <v>817</v>
      </c>
      <c r="N12" s="1680"/>
      <c r="P12" s="1687"/>
      <c r="W12" s="1687">
        <v>46</v>
      </c>
    </row>
    <row customHeight="1" ht="14.699999999999998">
      <c r="E13" s="399"/>
      <c r="H13" s="432"/>
      <c r="I13" s="403"/>
      <c r="J13" s="707" t="s">
        <v>818</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84</v>
      </c>
      <c r="B16" s="1687">
        <v>9</v>
      </c>
      <c r="C16" s="1687">
        <v>9</v>
      </c>
      <c r="D16" s="1687">
        <v>9</v>
      </c>
      <c r="E16" s="2086" t="s">
        <v>136</v>
      </c>
      <c r="F16" s="2111" t="s">
        <v>136</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F51B6-7057-1232-AC49-F2F1F8B1BA3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073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10808"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669</v>
      </c>
      <c r="H2" s="597"/>
      <c r="I2" s="597"/>
      <c r="J2" s="598" t="s">
        <v>819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820</v>
      </c>
      <c r="F6" s="2363"/>
      <c r="G6" s="2363"/>
      <c r="H6" s="2363"/>
      <c r="I6" s="2363"/>
      <c r="J6" s="612"/>
      <c r="AF6" s="1687">
        <v>30</v>
      </c>
    </row>
    <row customHeight="1" ht="11.549999999999999">
      <c r="E7" s="2305" t="str">
        <f>IF(org=0,"Не определено",org)</f>
        <v>КГУП "Примтеплоэнерго"</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184</v>
      </c>
      <c r="AF9" s="1692">
        <v>4</v>
      </c>
    </row>
    <row customHeight="1" ht="11.549999999999999">
      <c r="E10" s="767"/>
      <c r="F10" s="2423" t="s">
        <v>175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681</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682</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416</v>
      </c>
      <c r="F13" s="2426"/>
      <c r="G13" s="2426"/>
      <c r="H13" s="1607"/>
      <c r="I13" s="1607"/>
      <c r="J13" s="2183"/>
      <c r="AF13" s="1687">
        <v>11</v>
      </c>
    </row>
    <row customHeight="1" ht="24">
      <c r="E14" s="1695" t="s">
        <v>90</v>
      </c>
      <c r="F14" s="1690" t="s">
        <v>418</v>
      </c>
      <c r="G14" s="1690" t="s">
        <v>683</v>
      </c>
      <c r="H14" s="1690" t="s">
        <v>419</v>
      </c>
      <c r="I14" s="1690" t="s">
        <v>419</v>
      </c>
      <c r="J14" s="2183"/>
      <c r="AF14" s="1687">
        <v>23</v>
      </c>
    </row>
    <row customHeight="1" ht="19.95">
      <c r="D15" s="1694"/>
      <c r="E15" s="1686" t="s">
        <v>179</v>
      </c>
      <c r="F15" s="763" t="s">
        <v>821</v>
      </c>
      <c r="G15" s="1702" t="s">
        <v>669</v>
      </c>
      <c r="H15" s="613"/>
      <c r="I15" s="613"/>
      <c r="J15" s="345" t="s">
        <v>822</v>
      </c>
      <c r="K15" s="599" t="s">
        <v>747</v>
      </c>
      <c r="AF15" s="1687">
        <v>19</v>
      </c>
    </row>
    <row customHeight="1" ht="35.699999999999996">
      <c r="D16" s="1694"/>
      <c r="E16" s="1686" t="s">
        <v>105</v>
      </c>
      <c r="F16" s="763" t="s">
        <v>823</v>
      </c>
      <c r="G16" s="1702" t="s">
        <v>669</v>
      </c>
      <c r="H16" s="614">
        <f>SUM(H17,H20:H32)</f>
        <v>0</v>
      </c>
      <c r="I16" s="614">
        <f>SUM(I17,I20,I23,I26,I29:I32)</f>
        <v>0</v>
      </c>
      <c r="J16" s="345" t="s">
        <v>824</v>
      </c>
      <c r="K16" s="599" t="s">
        <v>747</v>
      </c>
      <c r="AF16" s="1687">
        <v>34</v>
      </c>
    </row>
    <row customHeight="1" ht="19.95">
      <c r="D17" s="1694"/>
      <c r="E17" s="1720" t="s">
        <v>825</v>
      </c>
      <c r="F17" s="1010" t="s">
        <v>826</v>
      </c>
      <c r="G17" s="1699" t="s">
        <v>669</v>
      </c>
      <c r="H17" s="613"/>
      <c r="I17" s="613"/>
      <c r="J17" s="345" t="s">
        <v>827</v>
      </c>
      <c r="K17" s="599"/>
      <c r="AF17" s="1687">
        <v>19</v>
      </c>
    </row>
    <row customHeight="1" ht="24">
      <c r="D18" s="1694"/>
      <c r="E18" s="1720" t="s">
        <v>828</v>
      </c>
      <c r="F18" s="1706" t="s">
        <v>829</v>
      </c>
      <c r="G18" s="1699" t="s">
        <v>669</v>
      </c>
      <c r="H18" s="613"/>
      <c r="I18" s="613"/>
      <c r="J18" s="345" t="s">
        <v>830</v>
      </c>
      <c r="K18" s="599"/>
      <c r="AF18" s="1687">
        <v>23</v>
      </c>
    </row>
    <row customHeight="1" ht="35.699999999999996">
      <c r="D19" s="1694"/>
      <c r="E19" s="1720" t="s">
        <v>831</v>
      </c>
      <c r="F19" s="1706" t="s">
        <v>832</v>
      </c>
      <c r="G19" s="1699" t="s">
        <v>669</v>
      </c>
      <c r="H19" s="613"/>
      <c r="I19" s="613"/>
      <c r="J19" s="345"/>
      <c r="K19" s="599"/>
      <c r="AF19" s="1687">
        <v>34</v>
      </c>
    </row>
    <row customHeight="1" ht="19.95">
      <c r="D20" s="1694"/>
      <c r="E20" s="1720" t="s">
        <v>423</v>
      </c>
      <c r="F20" s="1010" t="s">
        <v>833</v>
      </c>
      <c r="G20" s="1699" t="s">
        <v>669</v>
      </c>
      <c r="H20" s="613"/>
      <c r="I20" s="613"/>
      <c r="J20" s="345" t="s">
        <v>834</v>
      </c>
      <c r="K20" s="599"/>
      <c r="AF20" s="1687">
        <v>19</v>
      </c>
    </row>
    <row customHeight="1" ht="19.95">
      <c r="D21" s="1694"/>
      <c r="E21" s="1720" t="s">
        <v>835</v>
      </c>
      <c r="F21" s="1706" t="s">
        <v>836</v>
      </c>
      <c r="G21" s="1699" t="s">
        <v>669</v>
      </c>
      <c r="H21" s="613"/>
      <c r="I21" s="613"/>
      <c r="J21" s="345"/>
      <c r="K21" s="599"/>
      <c r="AF21" s="1687">
        <v>19</v>
      </c>
    </row>
    <row customHeight="1" ht="19.95">
      <c r="D22" s="1694"/>
      <c r="E22" s="1720" t="s">
        <v>837</v>
      </c>
      <c r="F22" s="1706" t="s">
        <v>838</v>
      </c>
      <c r="G22" s="1699" t="s">
        <v>669</v>
      </c>
      <c r="H22" s="613"/>
      <c r="I22" s="613"/>
      <c r="J22" s="345"/>
      <c r="K22" s="599"/>
      <c r="AF22" s="1687">
        <v>19</v>
      </c>
    </row>
    <row customHeight="1" ht="24">
      <c r="D23" s="1694"/>
      <c r="E23" s="1720" t="s">
        <v>426</v>
      </c>
      <c r="F23" s="1010" t="s">
        <v>839</v>
      </c>
      <c r="G23" s="1699" t="s">
        <v>669</v>
      </c>
      <c r="H23" s="613"/>
      <c r="I23" s="613"/>
      <c r="J23" s="345" t="s">
        <v>840</v>
      </c>
      <c r="K23" s="599"/>
      <c r="AF23" s="1687">
        <v>23</v>
      </c>
    </row>
    <row customHeight="1" ht="19.95">
      <c r="D24" s="1694"/>
      <c r="E24" s="1720" t="s">
        <v>841</v>
      </c>
      <c r="F24" s="1706" t="s">
        <v>842</v>
      </c>
      <c r="G24" s="1699" t="s">
        <v>669</v>
      </c>
      <c r="H24" s="613"/>
      <c r="I24" s="613"/>
      <c r="J24" s="345"/>
      <c r="K24" s="599"/>
      <c r="AF24" s="1687">
        <v>19</v>
      </c>
    </row>
    <row customHeight="1" ht="35.699999999999996">
      <c r="D25" s="1694"/>
      <c r="E25" s="1720" t="s">
        <v>843</v>
      </c>
      <c r="F25" s="1706" t="s">
        <v>844</v>
      </c>
      <c r="G25" s="1699" t="s">
        <v>669</v>
      </c>
      <c r="H25" s="613"/>
      <c r="I25" s="613"/>
      <c r="J25" s="345"/>
      <c r="K25" s="599"/>
      <c r="AF25" s="1687">
        <v>34</v>
      </c>
    </row>
    <row customHeight="1" ht="24">
      <c r="D26" s="1694"/>
      <c r="E26" s="1720" t="s">
        <v>845</v>
      </c>
      <c r="F26" s="1010" t="s">
        <v>846</v>
      </c>
      <c r="G26" s="1699" t="s">
        <v>669</v>
      </c>
      <c r="H26" s="613"/>
      <c r="I26" s="613"/>
      <c r="J26" s="345" t="s">
        <v>847</v>
      </c>
      <c r="K26" s="599"/>
      <c r="AF26" s="1687">
        <v>23</v>
      </c>
    </row>
    <row customHeight="1" ht="19.95">
      <c r="D27" s="1694"/>
      <c r="E27" s="1731" t="s">
        <v>848</v>
      </c>
      <c r="F27" s="1706" t="s">
        <v>849</v>
      </c>
      <c r="G27" s="1710" t="s">
        <v>669</v>
      </c>
      <c r="H27" s="1732"/>
      <c r="I27" s="1732"/>
      <c r="J27" s="345"/>
      <c r="K27" s="599"/>
      <c r="AF27" s="1687">
        <v>19</v>
      </c>
    </row>
    <row customHeight="1" ht="19.95">
      <c r="D28" s="1694"/>
      <c r="E28" s="1731" t="s">
        <v>850</v>
      </c>
      <c r="F28" s="1706" t="s">
        <v>851</v>
      </c>
      <c r="G28" s="1710" t="s">
        <v>669</v>
      </c>
      <c r="H28" s="1732"/>
      <c r="I28" s="1732"/>
      <c r="J28" s="345"/>
      <c r="K28" s="599"/>
      <c r="AF28" s="1687">
        <v>19</v>
      </c>
    </row>
    <row customHeight="1" ht="19.95">
      <c r="D29" s="1694"/>
      <c r="E29" s="1731" t="s">
        <v>852</v>
      </c>
      <c r="F29" s="1010" t="s">
        <v>853</v>
      </c>
      <c r="G29" s="1710" t="s">
        <v>669</v>
      </c>
      <c r="H29" s="1732"/>
      <c r="I29" s="1732"/>
      <c r="J29" s="345"/>
      <c r="K29" s="599"/>
      <c r="AF29" s="1687">
        <v>19</v>
      </c>
    </row>
    <row customHeight="1" ht="19.95">
      <c r="D30" s="1694"/>
      <c r="E30" s="1731" t="s">
        <v>854</v>
      </c>
      <c r="F30" s="1010" t="s">
        <v>855</v>
      </c>
      <c r="G30" s="1710" t="s">
        <v>669</v>
      </c>
      <c r="H30" s="1732"/>
      <c r="I30" s="1732"/>
      <c r="J30" s="345"/>
      <c r="K30" s="599"/>
      <c r="AF30" s="1687">
        <v>19</v>
      </c>
    </row>
    <row customHeight="1" ht="19.95">
      <c r="D31" s="1694"/>
      <c r="E31" s="1731" t="s">
        <v>856</v>
      </c>
      <c r="F31" s="1010" t="s">
        <v>857</v>
      </c>
      <c r="G31" s="1710" t="s">
        <v>669</v>
      </c>
      <c r="H31" s="1732"/>
      <c r="I31" s="1732"/>
      <c r="J31" s="345"/>
      <c r="K31" s="599"/>
      <c r="AF31" s="1687">
        <v>19</v>
      </c>
    </row>
    <row s="2849" customFormat="1" customHeight="1" ht="35.699999999999996">
      <c r="A32" s="1043"/>
      <c r="C32" s="1692"/>
      <c r="D32" s="1694"/>
      <c r="E32" s="1731" t="s">
        <v>858</v>
      </c>
      <c r="F32" s="1010" t="s">
        <v>859</v>
      </c>
      <c r="G32" s="1700" t="s">
        <v>669</v>
      </c>
      <c r="H32" s="635">
        <f>SUM(H33:H34)</f>
        <v>0</v>
      </c>
      <c r="I32" s="635">
        <f>SUM(I33:I34)</f>
        <v>0</v>
      </c>
      <c r="J32" s="345" t="s">
        <v>860</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694</v>
      </c>
      <c r="G34" s="628"/>
      <c r="H34" s="629"/>
      <c r="I34" s="629"/>
      <c r="J34" s="357" t="s">
        <v>861</v>
      </c>
      <c r="K34" s="599"/>
      <c r="L34" s="1692"/>
      <c r="M34" s="1692"/>
      <c r="R34" s="1692"/>
      <c r="U34" s="600"/>
      <c r="AA34" s="1688"/>
      <c r="AB34" s="1688"/>
      <c r="AC34" s="1688"/>
      <c r="AD34" s="1688"/>
      <c r="AE34" s="1688"/>
      <c r="AF34" s="1216">
        <v>19</v>
      </c>
    </row>
    <row customHeight="1" ht="60">
      <c r="D35" s="1694"/>
      <c r="E35" s="1731" t="s">
        <v>862</v>
      </c>
      <c r="F35" s="1010" t="s">
        <v>863</v>
      </c>
      <c r="G35" s="1710" t="s">
        <v>669</v>
      </c>
      <c r="H35" s="1732"/>
      <c r="I35" s="1732"/>
      <c r="J35" s="345" t="s">
        <v>864</v>
      </c>
      <c r="K35" s="599"/>
      <c r="AF35" s="1687">
        <v>57</v>
      </c>
    </row>
    <row s="2849" customFormat="1" customHeight="1" ht="24">
      <c r="A36" s="1045" t="s">
        <v>695</v>
      </c>
      <c r="C36" s="1692"/>
      <c r="D36" s="1694"/>
      <c r="E36" s="1720" t="s">
        <v>92</v>
      </c>
      <c r="F36" s="763" t="s">
        <v>865</v>
      </c>
      <c r="G36" s="1699" t="s">
        <v>669</v>
      </c>
      <c r="H36" s="613"/>
      <c r="I36" s="613"/>
      <c r="J36" s="345" t="s">
        <v>866</v>
      </c>
      <c r="K36" s="599"/>
      <c r="L36" s="1692"/>
      <c r="M36" s="1692"/>
      <c r="R36" s="1692"/>
      <c r="U36" s="600"/>
      <c r="AA36" s="1688"/>
      <c r="AB36" s="1688"/>
      <c r="AC36" s="1688"/>
      <c r="AD36" s="1688"/>
      <c r="AE36" s="1688"/>
      <c r="AF36" s="1216">
        <v>23</v>
      </c>
    </row>
    <row s="2849" customFormat="1" customHeight="1" ht="35.699999999999996">
      <c r="A37" s="1045"/>
      <c r="C37" s="1692"/>
      <c r="D37" s="1694"/>
      <c r="E37" s="1720" t="s">
        <v>440</v>
      </c>
      <c r="F37" s="1010" t="s">
        <v>867</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93</v>
      </c>
      <c r="F38" s="763" t="s">
        <v>868</v>
      </c>
      <c r="G38" s="1699" t="s">
        <v>669</v>
      </c>
      <c r="H38" s="613"/>
      <c r="I38" s="613"/>
      <c r="J38" s="345" t="s">
        <v>869</v>
      </c>
      <c r="K38" s="599"/>
      <c r="L38" s="1692"/>
      <c r="M38" s="1692"/>
      <c r="R38" s="1692"/>
      <c r="U38" s="600"/>
      <c r="AA38" s="1688"/>
      <c r="AB38" s="1688"/>
      <c r="AC38" s="1688"/>
      <c r="AD38" s="1688"/>
      <c r="AE38" s="1688"/>
      <c r="AF38" s="1216">
        <v>19</v>
      </c>
    </row>
    <row s="2849" customFormat="1" customHeight="1" ht="24">
      <c r="A39" s="1043"/>
      <c r="C39" s="1692"/>
      <c r="D39" s="631"/>
      <c r="E39" s="1720" t="s">
        <v>870</v>
      </c>
      <c r="F39" s="1010" t="s">
        <v>871</v>
      </c>
      <c r="G39" s="1710" t="s">
        <v>669</v>
      </c>
      <c r="H39" s="613"/>
      <c r="I39" s="613"/>
      <c r="J39" s="345" t="s">
        <v>872</v>
      </c>
      <c r="K39" s="599"/>
      <c r="L39" s="1692"/>
      <c r="M39" s="1692"/>
      <c r="R39" s="1692"/>
      <c r="U39" s="600"/>
      <c r="AA39" s="1688"/>
      <c r="AB39" s="1688"/>
      <c r="AC39" s="1688"/>
      <c r="AD39" s="1688"/>
      <c r="AE39" s="1688"/>
      <c r="AF39" s="1216">
        <v>23</v>
      </c>
    </row>
    <row s="2849" customFormat="1" customHeight="1" ht="24">
      <c r="A40" s="1043"/>
      <c r="C40" s="1692"/>
      <c r="D40" s="1694"/>
      <c r="E40" s="1720" t="s">
        <v>873</v>
      </c>
      <c r="F40" s="1706" t="s">
        <v>874</v>
      </c>
      <c r="G40" s="1699" t="s">
        <v>669</v>
      </c>
      <c r="H40" s="613"/>
      <c r="I40" s="613"/>
      <c r="J40" s="345" t="s">
        <v>875</v>
      </c>
      <c r="K40" s="599"/>
      <c r="L40" s="1692"/>
      <c r="M40" s="1692"/>
      <c r="R40" s="1692"/>
      <c r="U40" s="600"/>
      <c r="AA40" s="1688"/>
      <c r="AB40" s="1688"/>
      <c r="AC40" s="1688"/>
      <c r="AD40" s="1688"/>
      <c r="AE40" s="1688"/>
      <c r="AF40" s="1216">
        <v>23</v>
      </c>
    </row>
    <row s="2849" customFormat="1" customHeight="1" ht="24">
      <c r="A41" s="1043"/>
      <c r="C41" s="1692"/>
      <c r="D41" s="1694"/>
      <c r="E41" s="1720" t="s">
        <v>876</v>
      </c>
      <c r="F41" s="1706" t="s">
        <v>877</v>
      </c>
      <c r="G41" s="1699" t="s">
        <v>669</v>
      </c>
      <c r="H41" s="613"/>
      <c r="I41" s="613"/>
      <c r="J41" s="345" t="s">
        <v>878</v>
      </c>
      <c r="K41" s="599"/>
      <c r="L41" s="1692"/>
      <c r="M41" s="1692"/>
      <c r="R41" s="1692"/>
      <c r="U41" s="600"/>
      <c r="AA41" s="1688"/>
      <c r="AB41" s="1688"/>
      <c r="AC41" s="1688"/>
      <c r="AD41" s="1688"/>
      <c r="AE41" s="1688"/>
      <c r="AF41" s="1216">
        <v>23</v>
      </c>
    </row>
    <row s="2849" customFormat="1" customHeight="1" ht="24">
      <c r="A42" s="1043"/>
      <c r="C42" s="1692"/>
      <c r="D42" s="1694"/>
      <c r="E42" s="1720" t="s">
        <v>879</v>
      </c>
      <c r="F42" s="1706" t="s">
        <v>880</v>
      </c>
      <c r="G42" s="1699" t="s">
        <v>669</v>
      </c>
      <c r="H42" s="613"/>
      <c r="I42" s="613"/>
      <c r="J42" s="345" t="s">
        <v>881</v>
      </c>
      <c r="K42" s="599"/>
      <c r="L42" s="1692"/>
      <c r="M42" s="1692"/>
      <c r="R42" s="1692"/>
      <c r="U42" s="600"/>
      <c r="AA42" s="1688"/>
      <c r="AB42" s="1688"/>
      <c r="AC42" s="1688"/>
      <c r="AD42" s="1688"/>
      <c r="AE42" s="1688"/>
      <c r="AF42" s="1216">
        <v>23</v>
      </c>
    </row>
    <row s="2849" customFormat="1" customHeight="1" ht="35.699999999999996">
      <c r="A43" s="1043"/>
      <c r="C43" s="1692" t="s">
        <v>705</v>
      </c>
      <c r="D43" s="1694"/>
      <c r="E43" s="1720" t="s">
        <v>101</v>
      </c>
      <c r="F43" s="763" t="s">
        <v>746</v>
      </c>
      <c r="G43" s="1702" t="s">
        <v>882</v>
      </c>
      <c r="H43" s="457"/>
      <c r="I43" s="457"/>
      <c r="J43" s="345" t="s">
        <v>883</v>
      </c>
      <c r="K43" s="599"/>
      <c r="L43" s="1692"/>
      <c r="M43" s="1692"/>
      <c r="R43" s="1692"/>
      <c r="U43" s="600"/>
      <c r="AA43" s="1688"/>
      <c r="AB43" s="1688"/>
      <c r="AC43" s="1688"/>
      <c r="AD43" s="1688"/>
      <c r="AE43" s="1688"/>
      <c r="AF43" s="1216">
        <v>34</v>
      </c>
    </row>
    <row s="2849" customFormat="1" customHeight="1" ht="35.699999999999996">
      <c r="A44" s="1043"/>
      <c r="C44" s="1692"/>
      <c r="D44" s="1694"/>
      <c r="E44" s="1720" t="s">
        <v>94</v>
      </c>
      <c r="F44" s="763" t="s">
        <v>884</v>
      </c>
      <c r="G44" s="1699" t="s">
        <v>885</v>
      </c>
      <c r="H44" s="601"/>
      <c r="I44" s="601"/>
      <c r="J44" s="345" t="s">
        <v>886</v>
      </c>
      <c r="K44" s="599"/>
      <c r="L44" s="1692"/>
      <c r="M44" s="1692"/>
      <c r="R44" s="1692"/>
      <c r="U44" s="600"/>
      <c r="AA44" s="1688"/>
      <c r="AB44" s="1688"/>
      <c r="AC44" s="1688"/>
      <c r="AD44" s="1688"/>
      <c r="AE44" s="1688"/>
      <c r="AF44" s="1216">
        <v>34</v>
      </c>
    </row>
    <row s="2849" customFormat="1" customHeight="1" ht="24">
      <c r="A45" s="1043"/>
      <c r="C45" s="1692"/>
      <c r="D45" s="1694"/>
      <c r="E45" s="1720" t="s">
        <v>95</v>
      </c>
      <c r="F45" s="763" t="s">
        <v>887</v>
      </c>
      <c r="G45" s="1710" t="s">
        <v>888</v>
      </c>
      <c r="H45" s="601"/>
      <c r="I45" s="601"/>
      <c r="J45" s="345" t="s">
        <v>889</v>
      </c>
      <c r="K45" s="599"/>
      <c r="L45" s="1692"/>
      <c r="M45" s="1692"/>
      <c r="R45" s="1692"/>
      <c r="U45" s="600"/>
      <c r="AA45" s="1688"/>
      <c r="AB45" s="1688"/>
      <c r="AC45" s="1688"/>
      <c r="AD45" s="1688"/>
      <c r="AE45" s="1688"/>
      <c r="AF45" s="1216">
        <v>23</v>
      </c>
    </row>
    <row s="2849" customFormat="1" customHeight="1" ht="19.95">
      <c r="A46" s="1043"/>
      <c r="C46" s="1692"/>
      <c r="D46" s="1694"/>
      <c r="E46" s="1720" t="s">
        <v>131</v>
      </c>
      <c r="F46" s="763" t="s">
        <v>890</v>
      </c>
      <c r="G46" s="1699" t="s">
        <v>707</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3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3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38"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3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3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3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3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3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3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3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3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3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3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3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3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3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3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3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3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3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3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3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3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3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3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3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3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3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3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3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3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3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3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3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3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3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3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3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3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3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3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3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3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3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3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3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3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3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3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3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3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3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3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3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3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3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3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3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3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3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3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3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3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3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3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3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3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3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3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3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3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3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3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3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3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3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3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3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3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3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3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3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3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3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3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3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3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3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3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3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3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3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3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3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3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3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3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3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3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3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3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3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3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3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3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3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3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3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3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3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3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3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3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3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3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3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3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3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3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3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3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3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3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3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3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3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3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3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3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3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3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3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3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3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3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3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3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3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3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3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3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3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3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3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3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3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3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3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3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3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3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3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3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3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3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84</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E7F56-66EE-9D8D-ECD5-35D9A34F24D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073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10808"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669</v>
      </c>
      <c r="H2" s="597"/>
      <c r="I2" s="597"/>
      <c r="J2" s="598" t="s">
        <v>672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891</v>
      </c>
      <c r="F6" s="2304"/>
      <c r="G6" s="2304"/>
      <c r="H6" s="2304"/>
      <c r="I6" s="2304"/>
      <c r="J6" s="612"/>
      <c r="AF6" s="1687">
        <v>32</v>
      </c>
    </row>
    <row customHeight="1" ht="25.2">
      <c r="E7" s="2305" t="str">
        <f>IF(org=0,"Не определено",org)</f>
        <v>КГУП "Примтеплоэнерго"</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184</v>
      </c>
      <c r="AF9" s="1692">
        <v>1</v>
      </c>
    </row>
    <row customHeight="1" ht="11.549999999999999">
      <c r="E10" s="767"/>
      <c r="F10" s="2423" t="s">
        <v>175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681</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682</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416</v>
      </c>
      <c r="F13" s="2426"/>
      <c r="G13" s="2426"/>
      <c r="H13" s="1712"/>
      <c r="I13" s="1712"/>
      <c r="J13" s="2183"/>
      <c r="AF13" s="1687">
        <v>11</v>
      </c>
    </row>
    <row customHeight="1" ht="24">
      <c r="E14" s="1713" t="s">
        <v>90</v>
      </c>
      <c r="F14" s="1716" t="s">
        <v>418</v>
      </c>
      <c r="G14" s="1716" t="s">
        <v>683</v>
      </c>
      <c r="H14" s="1716" t="s">
        <v>419</v>
      </c>
      <c r="I14" s="1716" t="s">
        <v>419</v>
      </c>
      <c r="J14" s="2183"/>
      <c r="AF14" s="1687">
        <v>23</v>
      </c>
    </row>
    <row customHeight="1" ht="19.95">
      <c r="D15" s="1694"/>
      <c r="E15" s="1686" t="s">
        <v>179</v>
      </c>
      <c r="F15" s="763" t="s">
        <v>892</v>
      </c>
      <c r="G15" s="1713" t="s">
        <v>669</v>
      </c>
      <c r="H15" s="613"/>
      <c r="I15" s="613"/>
      <c r="J15" s="345" t="s">
        <v>893</v>
      </c>
      <c r="K15" s="599" t="s">
        <v>747</v>
      </c>
      <c r="AF15" s="1687">
        <v>19</v>
      </c>
    </row>
    <row customHeight="1" ht="24">
      <c r="D16" s="1694"/>
      <c r="E16" s="1686" t="s">
        <v>105</v>
      </c>
      <c r="F16" s="1721" t="s">
        <v>894</v>
      </c>
      <c r="G16" s="1713" t="s">
        <v>669</v>
      </c>
      <c r="H16" s="614">
        <f>SUM(H17,H20:H27)</f>
        <v>0</v>
      </c>
      <c r="I16" s="614">
        <f>SUM(I17,I20:I27)</f>
        <v>0</v>
      </c>
      <c r="J16" s="345" t="s">
        <v>895</v>
      </c>
      <c r="K16" s="599" t="s">
        <v>747</v>
      </c>
      <c r="AF16" s="1687">
        <v>23</v>
      </c>
    </row>
    <row customHeight="1" ht="35.699999999999996">
      <c r="D17" s="1694"/>
      <c r="E17" s="1720" t="s">
        <v>825</v>
      </c>
      <c r="F17" s="1723" t="s">
        <v>896</v>
      </c>
      <c r="G17" s="1710" t="s">
        <v>669</v>
      </c>
      <c r="H17" s="613"/>
      <c r="I17" s="613"/>
      <c r="J17" s="345" t="s">
        <v>897</v>
      </c>
      <c r="K17" s="599"/>
      <c r="AF17" s="1687">
        <v>34</v>
      </c>
    </row>
    <row customHeight="1" ht="19.95">
      <c r="D18" s="1694"/>
      <c r="E18" s="1720" t="s">
        <v>828</v>
      </c>
      <c r="F18" s="1724" t="s">
        <v>898</v>
      </c>
      <c r="G18" s="1710" t="s">
        <v>669</v>
      </c>
      <c r="H18" s="613"/>
      <c r="I18" s="613"/>
      <c r="J18" s="345"/>
      <c r="K18" s="599"/>
      <c r="AF18" s="1687">
        <v>19</v>
      </c>
    </row>
    <row customHeight="1" ht="24">
      <c r="D19" s="1694"/>
      <c r="E19" s="1720" t="s">
        <v>831</v>
      </c>
      <c r="F19" s="1724" t="s">
        <v>899</v>
      </c>
      <c r="G19" s="1710" t="s">
        <v>669</v>
      </c>
      <c r="H19" s="613"/>
      <c r="I19" s="613"/>
      <c r="J19" s="345"/>
      <c r="K19" s="599"/>
      <c r="AF19" s="1687">
        <v>23</v>
      </c>
    </row>
    <row customHeight="1" ht="35.699999999999996">
      <c r="D20" s="1694"/>
      <c r="E20" s="1720" t="s">
        <v>423</v>
      </c>
      <c r="F20" s="1723" t="s">
        <v>900</v>
      </c>
      <c r="G20" s="1710" t="s">
        <v>669</v>
      </c>
      <c r="H20" s="613"/>
      <c r="I20" s="613"/>
      <c r="J20" s="345"/>
      <c r="K20" s="599"/>
      <c r="AF20" s="1687">
        <v>34</v>
      </c>
    </row>
    <row customHeight="1" ht="48.29999999999999">
      <c r="D21" s="1694"/>
      <c r="E21" s="1720" t="s">
        <v>426</v>
      </c>
      <c r="F21" s="1723" t="s">
        <v>901</v>
      </c>
      <c r="G21" s="1710" t="s">
        <v>669</v>
      </c>
      <c r="H21" s="613"/>
      <c r="I21" s="613"/>
      <c r="J21" s="345"/>
      <c r="K21" s="599"/>
      <c r="AF21" s="1687">
        <v>46</v>
      </c>
    </row>
    <row customHeight="1" ht="60">
      <c r="D22" s="1694"/>
      <c r="E22" s="1720" t="s">
        <v>845</v>
      </c>
      <c r="F22" s="1723" t="s">
        <v>902</v>
      </c>
      <c r="G22" s="1710" t="s">
        <v>669</v>
      </c>
      <c r="H22" s="613"/>
      <c r="I22" s="613"/>
      <c r="J22" s="345"/>
      <c r="K22" s="599"/>
      <c r="AF22" s="1687">
        <v>57</v>
      </c>
    </row>
    <row customHeight="1" ht="35.699999999999996">
      <c r="D23" s="1694"/>
      <c r="E23" s="1720" t="s">
        <v>852</v>
      </c>
      <c r="F23" s="1723" t="s">
        <v>903</v>
      </c>
      <c r="G23" s="1710" t="s">
        <v>669</v>
      </c>
      <c r="H23" s="613"/>
      <c r="I23" s="613"/>
      <c r="J23" s="345"/>
      <c r="K23" s="599"/>
      <c r="AF23" s="1687">
        <v>34</v>
      </c>
    </row>
    <row customHeight="1" ht="35.699999999999996">
      <c r="D24" s="1694"/>
      <c r="E24" s="1720" t="s">
        <v>854</v>
      </c>
      <c r="F24" s="1723" t="s">
        <v>904</v>
      </c>
      <c r="G24" s="1710" t="s">
        <v>669</v>
      </c>
      <c r="H24" s="613"/>
      <c r="I24" s="613"/>
      <c r="J24" s="345"/>
      <c r="K24" s="599"/>
      <c r="AF24" s="1687">
        <v>34</v>
      </c>
    </row>
    <row customHeight="1" ht="24">
      <c r="D25" s="1694"/>
      <c r="E25" s="1720" t="s">
        <v>856</v>
      </c>
      <c r="F25" s="1723" t="s">
        <v>905</v>
      </c>
      <c r="G25" s="1710" t="s">
        <v>669</v>
      </c>
      <c r="H25" s="613"/>
      <c r="I25" s="613"/>
      <c r="J25" s="345"/>
      <c r="K25" s="599"/>
      <c r="AF25" s="1687">
        <v>23</v>
      </c>
    </row>
    <row customHeight="1" ht="76.5">
      <c r="D26" s="1694"/>
      <c r="E26" s="1720" t="s">
        <v>858</v>
      </c>
      <c r="F26" s="1723" t="s">
        <v>906</v>
      </c>
      <c r="G26" s="1710" t="s">
        <v>669</v>
      </c>
      <c r="H26" s="613"/>
      <c r="I26" s="613"/>
      <c r="J26" s="345"/>
      <c r="K26" s="599"/>
      <c r="AF26" s="1687">
        <v>73</v>
      </c>
    </row>
    <row s="2849" customFormat="1" customHeight="1" ht="35.699999999999996">
      <c r="A27" s="1043"/>
      <c r="C27" s="1692"/>
      <c r="D27" s="1694"/>
      <c r="E27" s="1685" t="s">
        <v>862</v>
      </c>
      <c r="F27" s="1684" t="s">
        <v>907</v>
      </c>
      <c r="G27" s="1711" t="s">
        <v>669</v>
      </c>
      <c r="H27" s="635">
        <f>SUM(H28:H29)</f>
        <v>0</v>
      </c>
      <c r="I27" s="635">
        <f>SUM(I28:I29)</f>
        <v>0</v>
      </c>
      <c r="J27" s="345" t="s">
        <v>860</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694</v>
      </c>
      <c r="G29" s="628"/>
      <c r="H29" s="629"/>
      <c r="I29" s="629"/>
      <c r="J29" s="357" t="s">
        <v>861</v>
      </c>
      <c r="K29" s="599"/>
      <c r="L29" s="1692"/>
      <c r="M29" s="1692"/>
      <c r="R29" s="1692"/>
      <c r="U29" s="600"/>
      <c r="AA29" s="1688"/>
      <c r="AB29" s="1688"/>
      <c r="AC29" s="1688"/>
      <c r="AD29" s="1688"/>
      <c r="AE29" s="1688"/>
      <c r="AF29" s="1216">
        <v>19</v>
      </c>
    </row>
    <row s="2849" customFormat="1" customHeight="1" ht="24">
      <c r="A30" s="1043"/>
      <c r="C30" s="1692"/>
      <c r="D30" s="1694"/>
      <c r="E30" s="1720" t="s">
        <v>92</v>
      </c>
      <c r="F30" s="1717" t="s">
        <v>908</v>
      </c>
      <c r="G30" s="1710" t="s">
        <v>669</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93</v>
      </c>
      <c r="F31" s="1717" t="s">
        <v>909</v>
      </c>
      <c r="G31" s="1710" t="s">
        <v>669</v>
      </c>
      <c r="H31" s="613"/>
      <c r="I31" s="613"/>
      <c r="J31" s="345" t="s">
        <v>910</v>
      </c>
      <c r="K31" s="599"/>
      <c r="L31" s="1692"/>
      <c r="M31" s="1692"/>
      <c r="R31" s="1692"/>
      <c r="U31" s="600"/>
      <c r="AA31" s="1688"/>
      <c r="AB31" s="1688"/>
      <c r="AC31" s="1688"/>
      <c r="AD31" s="1688"/>
      <c r="AE31" s="1688"/>
      <c r="AF31" s="1216">
        <v>34</v>
      </c>
    </row>
    <row s="2849" customFormat="1" customHeight="1" ht="24">
      <c r="A32" s="1043"/>
      <c r="C32" s="1692"/>
      <c r="D32" s="1694"/>
      <c r="E32" s="1720" t="s">
        <v>870</v>
      </c>
      <c r="F32" s="746" t="s">
        <v>874</v>
      </c>
      <c r="G32" s="1710" t="s">
        <v>669</v>
      </c>
      <c r="H32" s="613"/>
      <c r="I32" s="613"/>
      <c r="J32" s="345" t="s">
        <v>911</v>
      </c>
      <c r="K32" s="599"/>
      <c r="L32" s="1692"/>
      <c r="M32" s="1692"/>
      <c r="R32" s="1692"/>
      <c r="U32" s="600"/>
      <c r="AA32" s="1688"/>
      <c r="AB32" s="1688"/>
      <c r="AC32" s="1688"/>
      <c r="AD32" s="1688"/>
      <c r="AE32" s="1688"/>
      <c r="AF32" s="1216">
        <v>23</v>
      </c>
    </row>
    <row s="2849" customFormat="1" customHeight="1" ht="24">
      <c r="A33" s="1043"/>
      <c r="C33" s="1692"/>
      <c r="D33" s="1694"/>
      <c r="E33" s="1720" t="s">
        <v>912</v>
      </c>
      <c r="F33" s="746" t="s">
        <v>913</v>
      </c>
      <c r="G33" s="1710" t="s">
        <v>669</v>
      </c>
      <c r="H33" s="613"/>
      <c r="I33" s="613"/>
      <c r="J33" s="345" t="s">
        <v>914</v>
      </c>
      <c r="K33" s="599"/>
      <c r="L33" s="1692"/>
      <c r="M33" s="1692"/>
      <c r="R33" s="1692"/>
      <c r="U33" s="600"/>
      <c r="AA33" s="1688"/>
      <c r="AB33" s="1688"/>
      <c r="AC33" s="1688"/>
      <c r="AD33" s="1688"/>
      <c r="AE33" s="1688"/>
      <c r="AF33" s="1216">
        <v>23</v>
      </c>
    </row>
    <row s="2849" customFormat="1" customHeight="1" ht="24">
      <c r="A34" s="1043"/>
      <c r="C34" s="1692"/>
      <c r="D34" s="1694"/>
      <c r="E34" s="1720" t="s">
        <v>915</v>
      </c>
      <c r="F34" s="746" t="s">
        <v>880</v>
      </c>
      <c r="G34" s="1710" t="s">
        <v>669</v>
      </c>
      <c r="H34" s="613"/>
      <c r="I34" s="613"/>
      <c r="J34" s="345" t="s">
        <v>916</v>
      </c>
      <c r="K34" s="599"/>
      <c r="L34" s="1692"/>
      <c r="M34" s="1692"/>
      <c r="R34" s="1692"/>
      <c r="U34" s="600"/>
      <c r="AA34" s="1688"/>
      <c r="AB34" s="1688"/>
      <c r="AC34" s="1688"/>
      <c r="AD34" s="1688"/>
      <c r="AE34" s="1688"/>
      <c r="AF34" s="1216">
        <v>23</v>
      </c>
    </row>
    <row s="2849" customFormat="1" customHeight="1" ht="35.699999999999996">
      <c r="A35" s="1043"/>
      <c r="C35" s="1692" t="s">
        <v>705</v>
      </c>
      <c r="D35" s="1694"/>
      <c r="E35" s="1720" t="s">
        <v>101</v>
      </c>
      <c r="F35" s="1717" t="s">
        <v>746</v>
      </c>
      <c r="G35" s="1713" t="s">
        <v>422</v>
      </c>
      <c r="H35" s="457"/>
      <c r="I35" s="457"/>
      <c r="J35" s="345" t="s">
        <v>917</v>
      </c>
      <c r="K35" s="599"/>
      <c r="L35" s="1692"/>
      <c r="M35" s="1692"/>
      <c r="R35" s="1692"/>
      <c r="U35" s="600"/>
      <c r="AA35" s="1688"/>
      <c r="AB35" s="1688"/>
      <c r="AC35" s="1688"/>
      <c r="AD35" s="1688"/>
      <c r="AE35" s="1688"/>
      <c r="AF35" s="1216">
        <v>34</v>
      </c>
    </row>
    <row s="2849" customFormat="1" customHeight="1" ht="35.699999999999996">
      <c r="A36" s="1043"/>
      <c r="C36" s="1692"/>
      <c r="D36" s="1694"/>
      <c r="E36" s="1720" t="s">
        <v>94</v>
      </c>
      <c r="F36" s="1717" t="s">
        <v>918</v>
      </c>
      <c r="G36" s="1710" t="s">
        <v>885</v>
      </c>
      <c r="H36" s="601"/>
      <c r="I36" s="601"/>
      <c r="J36" s="345" t="s">
        <v>886</v>
      </c>
      <c r="K36" s="599"/>
      <c r="L36" s="1692"/>
      <c r="M36" s="1692"/>
      <c r="R36" s="1692"/>
      <c r="U36" s="600"/>
      <c r="AA36" s="1688"/>
      <c r="AB36" s="1688"/>
      <c r="AC36" s="1688"/>
      <c r="AD36" s="1688"/>
      <c r="AE36" s="1688"/>
      <c r="AF36" s="1216">
        <v>34</v>
      </c>
    </row>
    <row s="2849" customFormat="1" customHeight="1" ht="24">
      <c r="A37" s="1043"/>
      <c r="C37" s="1692"/>
      <c r="D37" s="1694"/>
      <c r="E37" s="1720" t="s">
        <v>95</v>
      </c>
      <c r="F37" s="1717" t="s">
        <v>919</v>
      </c>
      <c r="G37" s="1710" t="s">
        <v>888</v>
      </c>
      <c r="H37" s="601"/>
      <c r="I37" s="601"/>
      <c r="J37" s="345" t="s">
        <v>889</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920</v>
      </c>
      <c r="F39" s="2341" t="s">
        <v>921</v>
      </c>
      <c r="G39" s="2341"/>
      <c r="H39" s="425"/>
      <c r="I39" s="425"/>
      <c r="J39" s="425"/>
      <c r="AF39" s="1687">
        <v>26</v>
      </c>
    </row>
    <row s="3438" customFormat="1" customHeight="1" ht="39.75">
      <c r="A40" s="1043"/>
      <c r="B40" s="1692"/>
      <c r="C40" s="1692"/>
      <c r="D40" s="407"/>
      <c r="F40" s="2341" t="s">
        <v>922</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38"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38"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38"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38"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38"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38"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38"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3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3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38"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3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3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3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3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3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3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3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3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3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3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3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3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3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3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3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3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3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3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3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3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3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3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3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3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3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3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3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3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3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3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3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3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3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3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3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3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3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3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3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3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3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3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3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3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3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3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3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3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3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3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3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3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3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3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3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3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3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3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3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3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3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3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3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3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3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3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3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3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3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3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3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3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3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3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3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3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3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3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3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3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3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3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3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3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3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3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3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3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3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3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3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3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3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3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3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3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3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3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3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3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3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3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3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3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3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3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3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3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3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3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3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3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3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3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3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3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3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3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3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3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3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3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3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3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3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3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3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3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3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3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3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3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3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3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3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3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3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3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3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3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3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3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3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3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3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84</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CFD5C-8BA2-2EC1-F99D-CBAE50166B7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067"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КГУП "Примтеплоэнерго"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184</v>
      </c>
      <c r="J6" s="1078"/>
      <c r="X6" s="561">
        <v>1</v>
      </c>
    </row>
    <row customHeight="1" ht="11.549999999999999">
      <c r="D7" s="767"/>
      <c r="E7" s="2423" t="s">
        <v>175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681</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682</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416</v>
      </c>
      <c r="E10" s="2158"/>
      <c r="F10" s="2158"/>
      <c r="G10" s="2158"/>
      <c r="H10" s="2158"/>
      <c r="I10" s="2158"/>
      <c r="J10" s="2159"/>
      <c r="K10" s="2255"/>
      <c r="L10" s="565"/>
      <c r="X10" s="814">
        <v>11</v>
      </c>
    </row>
    <row s="2774" customFormat="1" customHeight="1" ht="24">
      <c r="A11" s="2441"/>
      <c r="B11" s="2441"/>
      <c r="C11" s="713"/>
      <c r="D11" s="759" t="s">
        <v>90</v>
      </c>
      <c r="E11" s="761" t="s">
        <v>923</v>
      </c>
      <c r="F11" s="761" t="s">
        <v>683</v>
      </c>
      <c r="G11" s="521" t="s">
        <v>419</v>
      </c>
      <c r="H11" s="521" t="s">
        <v>506</v>
      </c>
      <c r="I11" s="863" t="s">
        <v>419</v>
      </c>
      <c r="J11" s="864" t="s">
        <v>506</v>
      </c>
      <c r="K11" s="2288"/>
      <c r="L11" s="714"/>
      <c r="X11" s="565">
        <v>23</v>
      </c>
    </row>
    <row s="2850" customFormat="1" customHeight="1" ht="10.5">
      <c r="A12" s="1008"/>
      <c r="D12" s="1081" t="s">
        <v>179</v>
      </c>
      <c r="E12" s="1081" t="s">
        <v>105</v>
      </c>
      <c r="F12" s="1081" t="s">
        <v>92</v>
      </c>
      <c r="G12" s="1082" t="str">
        <f>G1&amp;".1"</f>
        <v>4.1</v>
      </c>
      <c r="H12" s="1082" t="str">
        <f>G1&amp;".2"</f>
        <v>4.2</v>
      </c>
      <c r="I12" s="1082" t="str">
        <f>I1&amp;".1"</f>
        <v>4.1</v>
      </c>
      <c r="J12" s="1082" t="str">
        <f>I1&amp;".2"</f>
        <v>4.2</v>
      </c>
      <c r="K12" s="1082"/>
      <c r="X12" s="567">
        <v>10</v>
      </c>
    </row>
    <row customHeight="1" ht="22.5" hidden="1">
      <c r="A13" s="2448" t="s">
        <v>924</v>
      </c>
      <c r="D13" s="1009" t="s">
        <v>179</v>
      </c>
      <c r="E13" s="335" t="s">
        <v>925</v>
      </c>
      <c r="F13" s="716" t="s">
        <v>926</v>
      </c>
      <c r="G13" s="613"/>
      <c r="H13" s="717"/>
      <c r="I13" s="613"/>
      <c r="J13" s="717"/>
      <c r="K13" s="345" t="s">
        <v>927</v>
      </c>
      <c r="L13" s="776"/>
      <c r="X13" s="561">
        <v>0</v>
      </c>
    </row>
    <row customHeight="1" ht="22.5" hidden="1">
      <c r="A14" s="2448"/>
      <c r="D14" s="595" t="s">
        <v>105</v>
      </c>
      <c r="E14" s="335" t="s">
        <v>928</v>
      </c>
      <c r="F14" s="716" t="s">
        <v>929</v>
      </c>
      <c r="G14" s="613"/>
      <c r="H14" s="718"/>
      <c r="I14" s="613"/>
      <c r="J14" s="718"/>
      <c r="K14" s="345" t="s">
        <v>930</v>
      </c>
      <c r="L14" s="776"/>
      <c r="X14" s="561">
        <v>0</v>
      </c>
    </row>
    <row s="2774" customFormat="1" customHeight="1" ht="78.75" hidden="1">
      <c r="A15" s="2448"/>
      <c r="B15" s="567"/>
      <c r="D15" s="1009" t="s">
        <v>92</v>
      </c>
      <c r="E15" s="763" t="s">
        <v>931</v>
      </c>
      <c r="F15" s="1006" t="s">
        <v>422</v>
      </c>
      <c r="G15" s="1006" t="s">
        <v>422</v>
      </c>
      <c r="H15" s="162"/>
      <c r="I15" s="1006" t="s">
        <v>422</v>
      </c>
      <c r="J15" s="162"/>
      <c r="K15" s="345" t="s">
        <v>932</v>
      </c>
      <c r="L15" s="776"/>
      <c r="X15" s="814">
        <v>0</v>
      </c>
    </row>
    <row s="2774" customFormat="1" customHeight="1" ht="22.5" hidden="1">
      <c r="A16" s="2448"/>
      <c r="B16" s="567"/>
      <c r="D16" s="1009" t="s">
        <v>440</v>
      </c>
      <c r="E16" s="1010" t="s">
        <v>933</v>
      </c>
      <c r="F16" s="1006" t="s">
        <v>934</v>
      </c>
      <c r="G16" s="873"/>
      <c r="H16" s="162"/>
      <c r="I16" s="873"/>
      <c r="J16" s="162"/>
      <c r="K16" s="345"/>
      <c r="L16" s="776"/>
      <c r="X16" s="814">
        <v>0</v>
      </c>
    </row>
    <row s="2774" customFormat="1" customHeight="1" ht="22.5" hidden="1">
      <c r="A17" s="2448"/>
      <c r="B17" s="567"/>
      <c r="D17" s="1009" t="s">
        <v>448</v>
      </c>
      <c r="E17" s="1010" t="s">
        <v>935</v>
      </c>
      <c r="F17" s="1006" t="s">
        <v>936</v>
      </c>
      <c r="G17" s="873"/>
      <c r="H17" s="162"/>
      <c r="I17" s="873"/>
      <c r="J17" s="162"/>
      <c r="K17" s="345"/>
      <c r="L17" s="776"/>
      <c r="X17" s="814">
        <v>0</v>
      </c>
    </row>
    <row s="2774" customFormat="1" customHeight="1" ht="33.75" hidden="1">
      <c r="A18" s="2448"/>
      <c r="B18" s="567"/>
      <c r="D18" s="1009" t="s">
        <v>450</v>
      </c>
      <c r="E18" s="1010" t="s">
        <v>937</v>
      </c>
      <c r="F18" s="1006" t="s">
        <v>688</v>
      </c>
      <c r="G18" s="736"/>
      <c r="H18" s="162"/>
      <c r="I18" s="736"/>
      <c r="J18" s="162"/>
      <c r="K18" s="345"/>
      <c r="L18" s="776"/>
      <c r="X18" s="814">
        <v>0</v>
      </c>
    </row>
    <row customHeight="1" ht="101.25" hidden="1">
      <c r="A19" s="2448"/>
      <c r="D19" s="1009" t="s">
        <v>93</v>
      </c>
      <c r="E19" s="335" t="s">
        <v>938</v>
      </c>
      <c r="F19" s="716" t="s">
        <v>663</v>
      </c>
      <c r="G19" s="719"/>
      <c r="H19" s="718"/>
      <c r="I19" s="1011"/>
      <c r="J19" s="718"/>
      <c r="K19" s="345" t="s">
        <v>939</v>
      </c>
      <c r="L19" s="776"/>
      <c r="X19" s="561">
        <v>0</v>
      </c>
    </row>
    <row s="2774" customFormat="1" customHeight="1" ht="18.75" hidden="1">
      <c r="A20" s="2448"/>
      <c r="C20" s="1012"/>
      <c r="D20" s="1009" t="s">
        <v>870</v>
      </c>
      <c r="E20" s="1010" t="s">
        <v>940</v>
      </c>
      <c r="F20" s="1006" t="s">
        <v>422</v>
      </c>
      <c r="G20" s="1006" t="s">
        <v>422</v>
      </c>
      <c r="H20" s="1005" t="s">
        <v>422</v>
      </c>
      <c r="I20" s="1006" t="s">
        <v>422</v>
      </c>
      <c r="J20" s="1005" t="s">
        <v>422</v>
      </c>
      <c r="K20" s="1004"/>
      <c r="L20" s="776"/>
      <c r="W20" s="731"/>
      <c r="X20" s="814">
        <v>0</v>
      </c>
    </row>
    <row s="2774" customFormat="1" customHeight="1" ht="33.75" hidden="1">
      <c r="A21" s="2448"/>
      <c r="C21" s="1012"/>
      <c r="D21" s="1009" t="s">
        <v>873</v>
      </c>
      <c r="E21" s="632" t="s">
        <v>941</v>
      </c>
      <c r="F21" s="1006" t="s">
        <v>942</v>
      </c>
      <c r="G21" s="736"/>
      <c r="H21" s="162"/>
      <c r="I21" s="736"/>
      <c r="J21" s="162"/>
      <c r="K21" s="1004"/>
      <c r="L21" s="776"/>
      <c r="W21" s="731"/>
      <c r="X21" s="814">
        <v>0</v>
      </c>
    </row>
    <row s="2774" customFormat="1" customHeight="1" ht="33.75" hidden="1">
      <c r="A22" s="2448"/>
      <c r="C22" s="1012"/>
      <c r="D22" s="1009" t="s">
        <v>876</v>
      </c>
      <c r="E22" s="632" t="s">
        <v>943</v>
      </c>
      <c r="F22" s="1006" t="s">
        <v>944</v>
      </c>
      <c r="G22" s="736"/>
      <c r="H22" s="162"/>
      <c r="I22" s="736"/>
      <c r="J22" s="162"/>
      <c r="K22" s="1004"/>
      <c r="L22" s="776"/>
      <c r="W22" s="731"/>
      <c r="X22" s="814">
        <v>0</v>
      </c>
    </row>
    <row s="2774" customFormat="1" customHeight="1" ht="22.5" hidden="1">
      <c r="A23" s="2448"/>
      <c r="C23" s="1012"/>
      <c r="D23" s="1009" t="s">
        <v>912</v>
      </c>
      <c r="E23" s="1010" t="s">
        <v>945</v>
      </c>
      <c r="F23" s="1006" t="s">
        <v>422</v>
      </c>
      <c r="G23" s="1006" t="s">
        <v>422</v>
      </c>
      <c r="H23" s="1005" t="s">
        <v>422</v>
      </c>
      <c r="I23" s="1006" t="s">
        <v>422</v>
      </c>
      <c r="J23" s="1005" t="s">
        <v>422</v>
      </c>
      <c r="K23" s="1004"/>
      <c r="L23" s="776"/>
      <c r="W23" s="731"/>
      <c r="X23" s="814">
        <v>0</v>
      </c>
    </row>
    <row s="2774" customFormat="1" customHeight="1" ht="22.5" hidden="1">
      <c r="A24" s="2448"/>
      <c r="C24" s="1012"/>
      <c r="D24" s="1009" t="s">
        <v>946</v>
      </c>
      <c r="E24" s="632" t="s">
        <v>947</v>
      </c>
      <c r="F24" s="1006" t="s">
        <v>948</v>
      </c>
      <c r="G24" s="736"/>
      <c r="H24" s="742"/>
      <c r="I24" s="736"/>
      <c r="J24" s="742"/>
      <c r="K24" s="1004"/>
      <c r="L24" s="776"/>
      <c r="W24" s="731"/>
      <c r="X24" s="814">
        <v>0</v>
      </c>
    </row>
    <row s="2774" customFormat="1" customHeight="1" ht="22.5" hidden="1">
      <c r="A25" s="2448"/>
      <c r="C25" s="1012"/>
      <c r="D25" s="1009" t="s">
        <v>949</v>
      </c>
      <c r="E25" s="632" t="s">
        <v>950</v>
      </c>
      <c r="F25" s="1006" t="s">
        <v>422</v>
      </c>
      <c r="G25" s="1006" t="s">
        <v>422</v>
      </c>
      <c r="H25" s="1005" t="s">
        <v>422</v>
      </c>
      <c r="I25" s="1006" t="s">
        <v>422</v>
      </c>
      <c r="J25" s="1005" t="s">
        <v>422</v>
      </c>
      <c r="K25" s="1004"/>
      <c r="L25" s="776"/>
      <c r="W25" s="731"/>
      <c r="X25" s="814">
        <v>0</v>
      </c>
    </row>
    <row s="2774" customFormat="1" customHeight="1" ht="18.75" hidden="1">
      <c r="A26" s="2448"/>
      <c r="C26" s="1012"/>
      <c r="D26" s="1009" t="s">
        <v>951</v>
      </c>
      <c r="E26" s="609" t="s">
        <v>952</v>
      </c>
      <c r="F26" s="1006" t="s">
        <v>953</v>
      </c>
      <c r="G26" s="736"/>
      <c r="H26" s="742"/>
      <c r="I26" s="736"/>
      <c r="J26" s="742"/>
      <c r="K26" s="1004"/>
      <c r="L26" s="776"/>
      <c r="W26" s="731"/>
      <c r="X26" s="814">
        <v>0</v>
      </c>
    </row>
    <row s="2774" customFormat="1" customHeight="1" ht="18.75" hidden="1">
      <c r="A27" s="2448"/>
      <c r="C27" s="1012"/>
      <c r="D27" s="1009" t="s">
        <v>954</v>
      </c>
      <c r="E27" s="609" t="s">
        <v>955</v>
      </c>
      <c r="F27" s="1006" t="s">
        <v>956</v>
      </c>
      <c r="G27" s="736"/>
      <c r="H27" s="742"/>
      <c r="I27" s="736"/>
      <c r="J27" s="742"/>
      <c r="K27" s="1004"/>
      <c r="L27" s="776"/>
      <c r="W27" s="731"/>
      <c r="X27" s="814">
        <v>0</v>
      </c>
    </row>
    <row s="2774" customFormat="1" customHeight="1" ht="18.75" hidden="1">
      <c r="A28" s="2448"/>
      <c r="C28" s="1012"/>
      <c r="D28" s="1009" t="s">
        <v>957</v>
      </c>
      <c r="E28" s="632" t="s">
        <v>958</v>
      </c>
      <c r="F28" s="1006" t="s">
        <v>422</v>
      </c>
      <c r="G28" s="1006" t="s">
        <v>422</v>
      </c>
      <c r="H28" s="1005" t="s">
        <v>422</v>
      </c>
      <c r="I28" s="1006" t="s">
        <v>422</v>
      </c>
      <c r="J28" s="1005" t="s">
        <v>422</v>
      </c>
      <c r="K28" s="1004"/>
      <c r="L28" s="776"/>
      <c r="W28" s="731"/>
      <c r="X28" s="814">
        <v>0</v>
      </c>
    </row>
    <row s="2774" customFormat="1" customHeight="1" ht="18.75" hidden="1">
      <c r="A29" s="2448"/>
      <c r="C29" s="1012"/>
      <c r="D29" s="1009" t="s">
        <v>959</v>
      </c>
      <c r="E29" s="609" t="s">
        <v>952</v>
      </c>
      <c r="F29" s="1006" t="s">
        <v>960</v>
      </c>
      <c r="G29" s="736"/>
      <c r="H29" s="742"/>
      <c r="I29" s="736"/>
      <c r="J29" s="742"/>
      <c r="K29" s="1004"/>
      <c r="L29" s="776"/>
      <c r="W29" s="731"/>
      <c r="X29" s="814">
        <v>0</v>
      </c>
    </row>
    <row s="2774" customFormat="1" customHeight="1" ht="18.75" hidden="1">
      <c r="A30" s="2448"/>
      <c r="C30" s="1012"/>
      <c r="D30" s="1009" t="s">
        <v>961</v>
      </c>
      <c r="E30" s="609" t="s">
        <v>962</v>
      </c>
      <c r="F30" s="1006" t="s">
        <v>963</v>
      </c>
      <c r="G30" s="736"/>
      <c r="H30" s="742"/>
      <c r="I30" s="736"/>
      <c r="J30" s="742"/>
      <c r="K30" s="1004"/>
      <c r="L30" s="776"/>
      <c r="W30" s="731"/>
      <c r="X30" s="814">
        <v>0</v>
      </c>
    </row>
    <row customHeight="1" ht="126.75" hidden="1">
      <c r="A31" s="2448"/>
      <c r="D31" s="1009" t="s">
        <v>101</v>
      </c>
      <c r="E31" s="335" t="s">
        <v>964</v>
      </c>
      <c r="F31" s="716" t="s">
        <v>675</v>
      </c>
      <c r="G31" s="613"/>
      <c r="H31" s="718"/>
      <c r="I31" s="613"/>
      <c r="J31" s="718"/>
      <c r="K31" s="345" t="s">
        <v>965</v>
      </c>
      <c r="L31" s="776"/>
      <c r="X31" s="561">
        <v>0</v>
      </c>
    </row>
    <row customHeight="1" ht="56.25" hidden="1">
      <c r="A32" s="2448"/>
      <c r="D32" s="1009" t="s">
        <v>94</v>
      </c>
      <c r="E32" s="335" t="s">
        <v>966</v>
      </c>
      <c r="F32" s="595" t="s">
        <v>936</v>
      </c>
      <c r="G32" s="613"/>
      <c r="H32" s="718"/>
      <c r="I32" s="613"/>
      <c r="J32" s="718"/>
      <c r="K32" s="345" t="s">
        <v>967</v>
      </c>
      <c r="L32" s="776"/>
      <c r="X32" s="561">
        <v>0</v>
      </c>
    </row>
    <row customHeight="1" ht="11.25" hidden="1">
      <c r="A33" s="2448"/>
      <c r="E33" s="720"/>
      <c r="F33" s="237"/>
      <c r="G33" s="237"/>
      <c r="H33" s="237"/>
      <c r="I33" s="237"/>
      <c r="J33" s="237"/>
      <c r="K33" s="237"/>
      <c r="X33" s="561">
        <v>0</v>
      </c>
    </row>
    <row customHeight="1" ht="12.75" hidden="1">
      <c r="A34" s="2448"/>
      <c r="D34" s="121">
        <v>1</v>
      </c>
      <c r="E34" s="391" t="s">
        <v>968</v>
      </c>
      <c r="X34" s="561">
        <v>0</v>
      </c>
    </row>
    <row customHeight="1" ht="11.25" hidden="1">
      <c r="A35" s="2448"/>
      <c r="D35" s="425"/>
      <c r="E35" s="391" t="s">
        <v>969</v>
      </c>
      <c r="X35" s="561">
        <v>0</v>
      </c>
    </row>
    <row s="2774" customFormat="1" customHeight="1" ht="11.549999999999999">
      <c r="A36" s="1089"/>
      <c r="B36" s="574"/>
      <c r="D36" s="1090"/>
      <c r="E36" s="1091"/>
      <c r="X36" s="565">
        <v>11</v>
      </c>
    </row>
    <row s="2774" customFormat="1" customHeight="1" ht="22.5" hidden="1">
      <c r="A37" s="2448" t="s">
        <v>970</v>
      </c>
      <c r="B37" s="567"/>
      <c r="D37" s="1009">
        <v>1</v>
      </c>
      <c r="E37" s="763" t="s">
        <v>971</v>
      </c>
      <c r="F37" s="716" t="s">
        <v>926</v>
      </c>
      <c r="G37" s="613"/>
      <c r="H37" s="575"/>
      <c r="I37" s="613"/>
      <c r="J37" s="575"/>
      <c r="K37" s="345" t="s">
        <v>972</v>
      </c>
      <c r="X37" s="814">
        <v>0</v>
      </c>
    </row>
    <row s="2774" customFormat="1" customHeight="1" ht="22.5" hidden="1">
      <c r="A38" s="2448"/>
      <c r="B38" s="567"/>
      <c r="D38" s="725" t="s">
        <v>105</v>
      </c>
      <c r="E38" s="1088" t="s">
        <v>973</v>
      </c>
      <c r="F38" s="1092" t="s">
        <v>663</v>
      </c>
      <c r="G38" s="1092" t="s">
        <v>663</v>
      </c>
      <c r="H38" s="1086"/>
      <c r="I38" s="1092" t="s">
        <v>663</v>
      </c>
      <c r="J38" s="1086"/>
      <c r="K38" s="1087"/>
      <c r="X38" s="814">
        <v>0</v>
      </c>
    </row>
    <row s="2774" customFormat="1" customHeight="1" ht="33.75" hidden="1">
      <c r="A39" s="2448"/>
      <c r="B39" s="567"/>
      <c r="D39" s="721" t="s">
        <v>828</v>
      </c>
      <c r="E39" s="779" t="s">
        <v>974</v>
      </c>
      <c r="F39" s="716" t="s">
        <v>975</v>
      </c>
      <c r="G39" s="724"/>
      <c r="H39" s="1079"/>
      <c r="I39" s="724"/>
      <c r="J39" s="1079"/>
      <c r="K39" s="345" t="s">
        <v>976</v>
      </c>
      <c r="X39" s="814">
        <v>0</v>
      </c>
    </row>
    <row s="2774" customFormat="1" customHeight="1" ht="33.75" hidden="1">
      <c r="A40" s="2448"/>
      <c r="B40" s="567"/>
      <c r="D40" s="721" t="s">
        <v>831</v>
      </c>
      <c r="E40" s="779" t="s">
        <v>977</v>
      </c>
      <c r="F40" s="1083" t="s">
        <v>978</v>
      </c>
      <c r="G40" s="797"/>
      <c r="H40" s="1079"/>
      <c r="I40" s="797"/>
      <c r="J40" s="1079"/>
      <c r="K40" s="345" t="s">
        <v>979</v>
      </c>
      <c r="X40" s="814">
        <v>0</v>
      </c>
    </row>
    <row s="2774" customFormat="1" customHeight="1" ht="22.5" hidden="1">
      <c r="A41" s="2448"/>
      <c r="B41" s="567"/>
      <c r="D41" s="721" t="s">
        <v>92</v>
      </c>
      <c r="E41" s="778" t="s">
        <v>980</v>
      </c>
      <c r="F41" s="716" t="s">
        <v>663</v>
      </c>
      <c r="G41" s="716" t="s">
        <v>663</v>
      </c>
      <c r="H41" s="1080"/>
      <c r="I41" s="716" t="s">
        <v>663</v>
      </c>
      <c r="J41" s="1080"/>
      <c r="K41" s="358"/>
      <c r="X41" s="814">
        <v>0</v>
      </c>
    </row>
    <row s="2774" customFormat="1" customHeight="1" ht="45" hidden="1">
      <c r="A42" s="2448"/>
      <c r="B42" s="567"/>
      <c r="D42" s="721" t="s">
        <v>440</v>
      </c>
      <c r="E42" s="779" t="s">
        <v>981</v>
      </c>
      <c r="F42" s="716" t="s">
        <v>675</v>
      </c>
      <c r="G42" s="613"/>
      <c r="H42" s="1080"/>
      <c r="I42" s="613"/>
      <c r="J42" s="1080"/>
      <c r="K42" s="358" t="s">
        <v>982</v>
      </c>
      <c r="X42" s="814">
        <v>0</v>
      </c>
    </row>
    <row s="2774" customFormat="1" customHeight="1" ht="45" hidden="1">
      <c r="A43" s="2448"/>
      <c r="B43" s="567"/>
      <c r="D43" s="721" t="s">
        <v>448</v>
      </c>
      <c r="E43" s="723" t="s">
        <v>983</v>
      </c>
      <c r="F43" s="1084" t="s">
        <v>675</v>
      </c>
      <c r="G43" s="798"/>
      <c r="H43" s="1079"/>
      <c r="I43" s="798"/>
      <c r="J43" s="1079"/>
      <c r="K43" s="358" t="s">
        <v>984</v>
      </c>
      <c r="X43" s="814">
        <v>0</v>
      </c>
    </row>
    <row s="2774" customFormat="1" customHeight="1" ht="11.25" hidden="1">
      <c r="A44" s="2448"/>
      <c r="B44" s="567"/>
      <c r="D44" s="721" t="s">
        <v>93</v>
      </c>
      <c r="E44" s="722" t="s">
        <v>985</v>
      </c>
      <c r="F44" s="716" t="s">
        <v>975</v>
      </c>
      <c r="G44" s="724"/>
      <c r="H44" s="1079"/>
      <c r="I44" s="724"/>
      <c r="J44" s="1079"/>
      <c r="K44" s="345"/>
      <c r="X44" s="814">
        <v>0</v>
      </c>
    </row>
    <row s="2774" customFormat="1" customHeight="1" ht="11.25" hidden="1">
      <c r="A45" s="2448"/>
      <c r="B45" s="567"/>
      <c r="D45" s="721" t="s">
        <v>870</v>
      </c>
      <c r="E45" s="723" t="s">
        <v>986</v>
      </c>
      <c r="F45" s="716" t="s">
        <v>975</v>
      </c>
      <c r="G45" s="724"/>
      <c r="H45" s="1079"/>
      <c r="I45" s="724"/>
      <c r="J45" s="1079"/>
      <c r="K45" s="345"/>
      <c r="X45" s="814">
        <v>0</v>
      </c>
    </row>
    <row s="2774" customFormat="1" customHeight="1" ht="11.25" hidden="1">
      <c r="A46" s="2448"/>
      <c r="B46" s="567"/>
      <c r="D46" s="721" t="s">
        <v>912</v>
      </c>
      <c r="E46" s="723" t="s">
        <v>987</v>
      </c>
      <c r="F46" s="716" t="s">
        <v>975</v>
      </c>
      <c r="G46" s="724"/>
      <c r="H46" s="1079"/>
      <c r="I46" s="724"/>
      <c r="J46" s="1079"/>
      <c r="K46" s="345"/>
      <c r="X46" s="814">
        <v>0</v>
      </c>
    </row>
    <row s="2774" customFormat="1" customHeight="1" ht="11.25" hidden="1">
      <c r="A47" s="2448"/>
      <c r="B47" s="567"/>
      <c r="D47" s="721" t="s">
        <v>915</v>
      </c>
      <c r="E47" s="723" t="s">
        <v>988</v>
      </c>
      <c r="F47" s="716" t="s">
        <v>975</v>
      </c>
      <c r="G47" s="724"/>
      <c r="H47" s="1079"/>
      <c r="I47" s="724"/>
      <c r="J47" s="1079"/>
      <c r="K47" s="345"/>
      <c r="X47" s="814">
        <v>0</v>
      </c>
    </row>
    <row s="2774" customFormat="1" customHeight="1" ht="11.25" hidden="1">
      <c r="A48" s="2448"/>
      <c r="B48" s="567"/>
      <c r="D48" s="721" t="s">
        <v>989</v>
      </c>
      <c r="E48" s="727" t="s">
        <v>990</v>
      </c>
      <c r="F48" s="716" t="s">
        <v>975</v>
      </c>
      <c r="G48" s="724"/>
      <c r="H48" s="1079"/>
      <c r="I48" s="724"/>
      <c r="J48" s="1079"/>
      <c r="K48" s="345"/>
      <c r="X48" s="814">
        <v>0</v>
      </c>
    </row>
    <row s="2774" customFormat="1" customHeight="1" ht="11.25" hidden="1">
      <c r="A49" s="2448"/>
      <c r="B49" s="567"/>
      <c r="D49" s="721" t="s">
        <v>991</v>
      </c>
      <c r="E49" s="727" t="s">
        <v>992</v>
      </c>
      <c r="F49" s="716" t="s">
        <v>975</v>
      </c>
      <c r="G49" s="724"/>
      <c r="H49" s="1079"/>
      <c r="I49" s="724"/>
      <c r="J49" s="1079"/>
      <c r="K49" s="345"/>
      <c r="X49" s="814">
        <v>0</v>
      </c>
    </row>
    <row s="2774" customFormat="1" customHeight="1" ht="11.25" hidden="1">
      <c r="A50" s="2448"/>
      <c r="B50" s="567"/>
      <c r="D50" s="721" t="s">
        <v>993</v>
      </c>
      <c r="E50" s="723" t="s">
        <v>994</v>
      </c>
      <c r="F50" s="716" t="s">
        <v>975</v>
      </c>
      <c r="G50" s="724"/>
      <c r="H50" s="1079"/>
      <c r="I50" s="724"/>
      <c r="J50" s="1079"/>
      <c r="K50" s="345"/>
      <c r="X50" s="814">
        <v>0</v>
      </c>
    </row>
    <row s="2774" customFormat="1" customHeight="1" ht="11.25" hidden="1">
      <c r="A51" s="2448"/>
      <c r="B51" s="567"/>
      <c r="D51" s="721" t="s">
        <v>995</v>
      </c>
      <c r="E51" s="723" t="s">
        <v>996</v>
      </c>
      <c r="F51" s="716" t="s">
        <v>975</v>
      </c>
      <c r="G51" s="724"/>
      <c r="H51" s="1079"/>
      <c r="I51" s="724"/>
      <c r="J51" s="1079"/>
      <c r="K51" s="345"/>
      <c r="X51" s="814">
        <v>0</v>
      </c>
    </row>
    <row s="2774" customFormat="1" customHeight="1" ht="45" hidden="1">
      <c r="A52" s="2448"/>
      <c r="B52" s="567"/>
      <c r="D52" s="721" t="s">
        <v>101</v>
      </c>
      <c r="E52" s="722" t="s">
        <v>997</v>
      </c>
      <c r="F52" s="716" t="s">
        <v>975</v>
      </c>
      <c r="G52" s="724"/>
      <c r="H52" s="1079"/>
      <c r="I52" s="724"/>
      <c r="J52" s="1079"/>
      <c r="K52" s="345"/>
      <c r="X52" s="814">
        <v>0</v>
      </c>
    </row>
    <row s="2774" customFormat="1" customHeight="1" ht="11.25" hidden="1">
      <c r="A53" s="2448"/>
      <c r="B53" s="567"/>
      <c r="D53" s="721" t="s">
        <v>429</v>
      </c>
      <c r="E53" s="723" t="s">
        <v>986</v>
      </c>
      <c r="F53" s="716" t="s">
        <v>975</v>
      </c>
      <c r="G53" s="724"/>
      <c r="H53" s="1079"/>
      <c r="I53" s="724"/>
      <c r="J53" s="1079"/>
      <c r="K53" s="345"/>
      <c r="X53" s="814">
        <v>0</v>
      </c>
    </row>
    <row s="2774" customFormat="1" customHeight="1" ht="11.25" hidden="1">
      <c r="A54" s="2448"/>
      <c r="B54" s="567"/>
      <c r="D54" s="721" t="s">
        <v>998</v>
      </c>
      <c r="E54" s="723" t="s">
        <v>987</v>
      </c>
      <c r="F54" s="716" t="s">
        <v>975</v>
      </c>
      <c r="G54" s="724"/>
      <c r="H54" s="1079"/>
      <c r="I54" s="724"/>
      <c r="J54" s="1079"/>
      <c r="K54" s="345"/>
      <c r="X54" s="814">
        <v>0</v>
      </c>
    </row>
    <row s="2774" customFormat="1" customHeight="1" ht="11.25" hidden="1">
      <c r="A55" s="2448"/>
      <c r="B55" s="567"/>
      <c r="D55" s="721" t="s">
        <v>999</v>
      </c>
      <c r="E55" s="723" t="s">
        <v>988</v>
      </c>
      <c r="F55" s="716" t="s">
        <v>975</v>
      </c>
      <c r="G55" s="724"/>
      <c r="H55" s="1079"/>
      <c r="I55" s="724"/>
      <c r="J55" s="1079"/>
      <c r="K55" s="345"/>
      <c r="X55" s="814">
        <v>0</v>
      </c>
    </row>
    <row s="2774" customFormat="1" customHeight="1" ht="11.25" hidden="1">
      <c r="A56" s="2448"/>
      <c r="B56" s="567"/>
      <c r="D56" s="721" t="s">
        <v>1000</v>
      </c>
      <c r="E56" s="727" t="s">
        <v>990</v>
      </c>
      <c r="F56" s="716" t="s">
        <v>975</v>
      </c>
      <c r="G56" s="724"/>
      <c r="H56" s="1079"/>
      <c r="I56" s="724"/>
      <c r="J56" s="1079"/>
      <c r="K56" s="345"/>
      <c r="X56" s="814">
        <v>0</v>
      </c>
    </row>
    <row s="2774" customFormat="1" customHeight="1" ht="11.25" hidden="1">
      <c r="A57" s="2448"/>
      <c r="B57" s="567"/>
      <c r="D57" s="721" t="s">
        <v>1001</v>
      </c>
      <c r="E57" s="727" t="s">
        <v>992</v>
      </c>
      <c r="F57" s="716" t="s">
        <v>975</v>
      </c>
      <c r="G57" s="724"/>
      <c r="H57" s="1079"/>
      <c r="I57" s="724"/>
      <c r="J57" s="1079"/>
      <c r="K57" s="345"/>
      <c r="X57" s="814">
        <v>0</v>
      </c>
    </row>
    <row s="2774" customFormat="1" customHeight="1" ht="11.25" hidden="1">
      <c r="A58" s="2448"/>
      <c r="B58" s="567"/>
      <c r="D58" s="721" t="s">
        <v>1002</v>
      </c>
      <c r="E58" s="723" t="s">
        <v>994</v>
      </c>
      <c r="F58" s="716" t="s">
        <v>975</v>
      </c>
      <c r="G58" s="724"/>
      <c r="H58" s="1079"/>
      <c r="I58" s="724"/>
      <c r="J58" s="1079"/>
      <c r="K58" s="345"/>
      <c r="X58" s="814">
        <v>0</v>
      </c>
    </row>
    <row s="2774" customFormat="1" customHeight="1" ht="11.25" hidden="1">
      <c r="A59" s="2448"/>
      <c r="B59" s="567"/>
      <c r="D59" s="721" t="s">
        <v>1003</v>
      </c>
      <c r="E59" s="723" t="s">
        <v>996</v>
      </c>
      <c r="F59" s="716" t="s">
        <v>975</v>
      </c>
      <c r="G59" s="724"/>
      <c r="H59" s="1079"/>
      <c r="I59" s="724"/>
      <c r="J59" s="1079"/>
      <c r="K59" s="345"/>
      <c r="X59" s="814">
        <v>0</v>
      </c>
    </row>
    <row s="2774" customFormat="1" customHeight="1" ht="33.75" hidden="1">
      <c r="A60" s="2448"/>
      <c r="B60" s="567"/>
      <c r="D60" s="721" t="s">
        <v>94</v>
      </c>
      <c r="E60" s="722" t="s">
        <v>1004</v>
      </c>
      <c r="F60" s="777" t="s">
        <v>675</v>
      </c>
      <c r="G60" s="798"/>
      <c r="H60" s="1079"/>
      <c r="I60" s="798"/>
      <c r="J60" s="1079"/>
      <c r="K60" s="358" t="s">
        <v>1005</v>
      </c>
      <c r="X60" s="814">
        <v>0</v>
      </c>
    </row>
    <row s="2774" customFormat="1" customHeight="1" ht="33.75" hidden="1">
      <c r="A61" s="2448"/>
      <c r="B61" s="567"/>
      <c r="D61" s="721" t="s">
        <v>95</v>
      </c>
      <c r="E61" s="722" t="s">
        <v>1006</v>
      </c>
      <c r="F61" s="782" t="s">
        <v>936</v>
      </c>
      <c r="G61" s="724"/>
      <c r="H61" s="1079"/>
      <c r="I61" s="724"/>
      <c r="J61" s="1079"/>
      <c r="K61" s="345"/>
      <c r="X61" s="814">
        <v>0</v>
      </c>
    </row>
    <row s="2774" customFormat="1" customHeight="1" ht="22.5" hidden="1">
      <c r="A62" s="2448"/>
      <c r="B62" s="567" t="s">
        <v>705</v>
      </c>
      <c r="D62" s="721" t="s">
        <v>131</v>
      </c>
      <c r="E62" s="722" t="s">
        <v>1007</v>
      </c>
      <c r="F62" s="782" t="s">
        <v>422</v>
      </c>
      <c r="G62" s="438"/>
      <c r="H62" s="1079"/>
      <c r="I62" s="438"/>
      <c r="J62" s="1079"/>
      <c r="K62" s="345" t="s">
        <v>748</v>
      </c>
      <c r="X62" s="814">
        <v>0</v>
      </c>
    </row>
    <row s="2774" customFormat="1" customHeight="1" ht="45" hidden="1">
      <c r="A63" s="2448"/>
      <c r="B63" s="567" t="s">
        <v>705</v>
      </c>
      <c r="D63" s="721" t="s">
        <v>1008</v>
      </c>
      <c r="E63" s="723" t="s">
        <v>1009</v>
      </c>
      <c r="F63" s="777" t="s">
        <v>422</v>
      </c>
      <c r="G63" s="438"/>
      <c r="H63" s="1079"/>
      <c r="I63" s="438"/>
      <c r="J63" s="1079"/>
      <c r="K63" s="345" t="s">
        <v>748</v>
      </c>
      <c r="X63" s="814">
        <v>0</v>
      </c>
    </row>
    <row s="2774" customFormat="1" customHeight="1" ht="11.549999999999999">
      <c r="A64" s="1089"/>
      <c r="B64" s="574"/>
      <c r="D64" s="1090"/>
      <c r="E64" s="1091"/>
      <c r="X64" s="565">
        <v>11</v>
      </c>
    </row>
    <row s="2774" customFormat="1" customHeight="1" ht="22.5">
      <c r="A65" s="2448" t="s">
        <v>1010</v>
      </c>
      <c r="B65" s="567"/>
      <c r="D65" s="721">
        <v>1</v>
      </c>
      <c r="E65" s="800" t="s">
        <v>1011</v>
      </c>
      <c r="F65" s="796" t="s">
        <v>926</v>
      </c>
      <c r="G65" s="797"/>
      <c r="H65" s="1085"/>
      <c r="I65" s="797"/>
      <c r="J65" s="1085"/>
      <c r="K65" s="357" t="s">
        <v>1012</v>
      </c>
      <c r="X65" s="814">
        <v>0</v>
      </c>
    </row>
    <row s="2774" customFormat="1" customHeight="1" ht="56.25">
      <c r="A66" s="2448"/>
      <c r="B66" s="567"/>
      <c r="D66" s="799" t="s">
        <v>105</v>
      </c>
      <c r="E66" s="763" t="s">
        <v>1013</v>
      </c>
      <c r="F66" s="716" t="s">
        <v>663</v>
      </c>
      <c r="G66" s="716" t="s">
        <v>663</v>
      </c>
      <c r="H66" s="575"/>
      <c r="I66" s="716" t="s">
        <v>663</v>
      </c>
      <c r="J66" s="575"/>
      <c r="K66" s="345"/>
      <c r="X66" s="814">
        <v>0</v>
      </c>
    </row>
    <row s="2774" customFormat="1" customHeight="1" ht="33.75">
      <c r="A67" s="2448"/>
      <c r="B67" s="567"/>
      <c r="D67" s="799" t="s">
        <v>825</v>
      </c>
      <c r="E67" s="1010" t="s">
        <v>1014</v>
      </c>
      <c r="F67" s="716" t="s">
        <v>978</v>
      </c>
      <c r="G67" s="783"/>
      <c r="H67" s="575"/>
      <c r="I67" s="783"/>
      <c r="J67" s="575"/>
      <c r="K67" s="345"/>
      <c r="X67" s="814">
        <v>0</v>
      </c>
    </row>
    <row s="2774" customFormat="1" customHeight="1" ht="22.5">
      <c r="A68" s="2448"/>
      <c r="B68" s="567"/>
      <c r="D68" s="799" t="s">
        <v>423</v>
      </c>
      <c r="E68" s="1010" t="s">
        <v>1015</v>
      </c>
      <c r="F68" s="716" t="s">
        <v>978</v>
      </c>
      <c r="G68" s="783"/>
      <c r="H68" s="575"/>
      <c r="I68" s="783"/>
      <c r="J68" s="575"/>
      <c r="K68" s="345"/>
      <c r="X68" s="814">
        <v>0</v>
      </c>
    </row>
    <row s="2774" customFormat="1" customHeight="1" ht="22.5">
      <c r="A69" s="2448"/>
      <c r="B69" s="567"/>
      <c r="D69" s="799" t="s">
        <v>426</v>
      </c>
      <c r="E69" s="1010" t="s">
        <v>1016</v>
      </c>
      <c r="F69" s="777" t="s">
        <v>675</v>
      </c>
      <c r="G69" s="798"/>
      <c r="H69" s="575"/>
      <c r="I69" s="798"/>
      <c r="J69" s="575"/>
      <c r="K69" s="345"/>
      <c r="X69" s="814">
        <v>0</v>
      </c>
    </row>
    <row s="2774" customFormat="1" customHeight="1" ht="22.5">
      <c r="A70" s="2448"/>
      <c r="B70" s="567"/>
      <c r="D70" s="799" t="s">
        <v>845</v>
      </c>
      <c r="E70" s="1010" t="s">
        <v>1017</v>
      </c>
      <c r="F70" s="777" t="s">
        <v>675</v>
      </c>
      <c r="G70" s="798"/>
      <c r="H70" s="575"/>
      <c r="I70" s="798"/>
      <c r="J70" s="575"/>
      <c r="K70" s="345"/>
      <c r="X70" s="814">
        <v>0</v>
      </c>
    </row>
    <row s="2774" customFormat="1" customHeight="1" ht="22.5">
      <c r="A71" s="2448"/>
      <c r="B71" s="567"/>
      <c r="D71" s="721" t="s">
        <v>92</v>
      </c>
      <c r="E71" s="722" t="s">
        <v>1018</v>
      </c>
      <c r="F71" s="716" t="s">
        <v>978</v>
      </c>
      <c r="G71" s="613"/>
      <c r="H71" s="1086"/>
      <c r="I71" s="613"/>
      <c r="J71" s="1086"/>
      <c r="K71" s="358"/>
      <c r="X71" s="814">
        <v>0</v>
      </c>
    </row>
    <row s="2774" customFormat="1" customHeight="1" ht="56.25">
      <c r="A72" s="2448"/>
      <c r="B72" s="567"/>
      <c r="D72" s="721" t="s">
        <v>93</v>
      </c>
      <c r="E72" s="722" t="s">
        <v>1019</v>
      </c>
      <c r="F72" s="777" t="s">
        <v>675</v>
      </c>
      <c r="G72" s="798"/>
      <c r="H72" s="1079"/>
      <c r="I72" s="798"/>
      <c r="J72" s="1079"/>
      <c r="K72" s="358"/>
      <c r="X72" s="814">
        <v>0</v>
      </c>
    </row>
    <row s="2774" customFormat="1" customHeight="1" ht="33.75">
      <c r="A73" s="2448"/>
      <c r="B73" s="567"/>
      <c r="D73" s="721" t="s">
        <v>101</v>
      </c>
      <c r="E73" s="722" t="s">
        <v>1020</v>
      </c>
      <c r="F73" s="782" t="s">
        <v>936</v>
      </c>
      <c r="G73" s="724"/>
      <c r="H73" s="1079"/>
      <c r="I73" s="724"/>
      <c r="J73" s="1079"/>
      <c r="K73" s="345"/>
      <c r="X73" s="814">
        <v>0</v>
      </c>
    </row>
    <row s="2774" customFormat="1" customHeight="1" ht="22.5">
      <c r="A74" s="2448"/>
      <c r="B74" s="567" t="s">
        <v>705</v>
      </c>
      <c r="D74" s="721" t="s">
        <v>94</v>
      </c>
      <c r="E74" s="722" t="s">
        <v>1021</v>
      </c>
      <c r="F74" s="782" t="s">
        <v>422</v>
      </c>
      <c r="G74" s="438"/>
      <c r="H74" s="1079"/>
      <c r="I74" s="438"/>
      <c r="J74" s="1079"/>
      <c r="K74" s="345" t="s">
        <v>748</v>
      </c>
      <c r="X74" s="814">
        <v>0</v>
      </c>
    </row>
    <row s="2774" customFormat="1" customHeight="1" ht="45">
      <c r="A75" s="2448"/>
      <c r="B75" s="567" t="s">
        <v>705</v>
      </c>
      <c r="D75" s="721" t="s">
        <v>769</v>
      </c>
      <c r="E75" s="723" t="s">
        <v>1022</v>
      </c>
      <c r="F75" s="777" t="s">
        <v>422</v>
      </c>
      <c r="G75" s="438"/>
      <c r="H75" s="1079"/>
      <c r="I75" s="438"/>
      <c r="J75" s="1079"/>
      <c r="K75" s="345" t="s">
        <v>748</v>
      </c>
      <c r="X75" s="814">
        <v>0</v>
      </c>
    </row>
    <row s="2774" customFormat="1" customHeight="1" ht="11.549999999999999">
      <c r="A76" s="1089"/>
      <c r="B76" s="574"/>
      <c r="D76" s="1090"/>
      <c r="E76" s="1091"/>
      <c r="X76" s="565">
        <v>11</v>
      </c>
    </row>
    <row s="2774" customFormat="1" customHeight="1" ht="11.25" hidden="1">
      <c r="A77" s="2448" t="s">
        <v>1023</v>
      </c>
      <c r="B77" s="567"/>
      <c r="D77" s="721">
        <v>1</v>
      </c>
      <c r="E77" s="722" t="s">
        <v>1024</v>
      </c>
      <c r="F77" s="777" t="s">
        <v>926</v>
      </c>
      <c r="G77" s="780"/>
      <c r="H77" s="1079"/>
      <c r="I77" s="780"/>
      <c r="J77" s="1079"/>
      <c r="K77" s="345" t="s">
        <v>1025</v>
      </c>
      <c r="X77" s="814">
        <v>0</v>
      </c>
    </row>
    <row s="2774" customFormat="1" customHeight="1" ht="11.25" hidden="1">
      <c r="A78" s="2448"/>
      <c r="B78" s="567"/>
      <c r="D78" s="721" t="s">
        <v>105</v>
      </c>
      <c r="E78" s="722" t="s">
        <v>1026</v>
      </c>
      <c r="F78" s="777" t="s">
        <v>926</v>
      </c>
      <c r="G78" s="780"/>
      <c r="H78" s="1079"/>
      <c r="I78" s="780"/>
      <c r="J78" s="1079"/>
      <c r="K78" s="345" t="s">
        <v>1027</v>
      </c>
      <c r="X78" s="814">
        <v>0</v>
      </c>
    </row>
    <row s="2774" customFormat="1" customHeight="1" ht="22.5" hidden="1">
      <c r="A79" s="2448"/>
      <c r="B79" s="567"/>
      <c r="D79" s="721" t="s">
        <v>92</v>
      </c>
      <c r="E79" s="778" t="s">
        <v>1028</v>
      </c>
      <c r="F79" s="716" t="s">
        <v>975</v>
      </c>
      <c r="G79" s="780"/>
      <c r="H79" s="1079"/>
      <c r="I79" s="780"/>
      <c r="J79" s="1079"/>
      <c r="K79" s="345" t="s">
        <v>1029</v>
      </c>
      <c r="X79" s="814">
        <v>0</v>
      </c>
    </row>
    <row s="2774" customFormat="1" customHeight="1" ht="11.25" hidden="1">
      <c r="A80" s="2448"/>
      <c r="B80" s="567"/>
      <c r="D80" s="721" t="s">
        <v>440</v>
      </c>
      <c r="E80" s="779" t="s">
        <v>1030</v>
      </c>
      <c r="F80" s="716" t="s">
        <v>975</v>
      </c>
      <c r="G80" s="780"/>
      <c r="H80" s="1079"/>
      <c r="I80" s="780"/>
      <c r="J80" s="1079"/>
      <c r="K80" s="345"/>
      <c r="X80" s="814">
        <v>0</v>
      </c>
    </row>
    <row s="2774" customFormat="1" customHeight="1" ht="11.25" hidden="1">
      <c r="A81" s="2448"/>
      <c r="B81" s="567"/>
      <c r="D81" s="721" t="s">
        <v>448</v>
      </c>
      <c r="E81" s="779" t="s">
        <v>1031</v>
      </c>
      <c r="F81" s="716" t="s">
        <v>975</v>
      </c>
      <c r="G81" s="780"/>
      <c r="H81" s="1079"/>
      <c r="I81" s="780"/>
      <c r="J81" s="1079"/>
      <c r="K81" s="345"/>
      <c r="X81" s="814">
        <v>0</v>
      </c>
    </row>
    <row s="2774" customFormat="1" customHeight="1" ht="11.25" hidden="1">
      <c r="A82" s="2448"/>
      <c r="B82" s="567"/>
      <c r="D82" s="721" t="s">
        <v>450</v>
      </c>
      <c r="E82" s="779" t="s">
        <v>1032</v>
      </c>
      <c r="F82" s="716" t="s">
        <v>975</v>
      </c>
      <c r="G82" s="780"/>
      <c r="H82" s="1079"/>
      <c r="I82" s="780"/>
      <c r="J82" s="1079"/>
      <c r="K82" s="345"/>
      <c r="X82" s="814">
        <v>0</v>
      </c>
    </row>
    <row s="2774" customFormat="1" customHeight="1" ht="11.25" hidden="1">
      <c r="A83" s="2448"/>
      <c r="B83" s="567"/>
      <c r="D83" s="721" t="s">
        <v>452</v>
      </c>
      <c r="E83" s="779" t="s">
        <v>1033</v>
      </c>
      <c r="F83" s="716" t="s">
        <v>975</v>
      </c>
      <c r="G83" s="780"/>
      <c r="H83" s="1079"/>
      <c r="I83" s="780"/>
      <c r="J83" s="1079"/>
      <c r="K83" s="345"/>
      <c r="X83" s="814">
        <v>0</v>
      </c>
    </row>
    <row s="2774" customFormat="1" customHeight="1" ht="11.25" hidden="1">
      <c r="A84" s="2448"/>
      <c r="B84" s="567"/>
      <c r="D84" s="721" t="s">
        <v>1034</v>
      </c>
      <c r="E84" s="779" t="s">
        <v>1035</v>
      </c>
      <c r="F84" s="716" t="s">
        <v>975</v>
      </c>
      <c r="G84" s="780"/>
      <c r="H84" s="1079"/>
      <c r="I84" s="780"/>
      <c r="J84" s="1079"/>
      <c r="K84" s="345"/>
      <c r="X84" s="814">
        <v>0</v>
      </c>
    </row>
    <row s="2774" customFormat="1" customHeight="1" ht="11.25" hidden="1">
      <c r="A85" s="2448"/>
      <c r="B85" s="567"/>
      <c r="D85" s="721" t="s">
        <v>1036</v>
      </c>
      <c r="E85" s="779" t="s">
        <v>1037</v>
      </c>
      <c r="F85" s="716" t="s">
        <v>975</v>
      </c>
      <c r="G85" s="780"/>
      <c r="H85" s="1079"/>
      <c r="I85" s="780"/>
      <c r="J85" s="1079"/>
      <c r="K85" s="345"/>
      <c r="X85" s="814">
        <v>0</v>
      </c>
    </row>
    <row s="2774" customFormat="1" customHeight="1" ht="11.25" hidden="1">
      <c r="A86" s="2448"/>
      <c r="B86" s="567"/>
      <c r="D86" s="721" t="s">
        <v>1038</v>
      </c>
      <c r="E86" s="779" t="s">
        <v>1039</v>
      </c>
      <c r="F86" s="716" t="s">
        <v>975</v>
      </c>
      <c r="G86" s="780"/>
      <c r="H86" s="1079"/>
      <c r="I86" s="780"/>
      <c r="J86" s="1079"/>
      <c r="K86" s="345"/>
      <c r="X86" s="814">
        <v>0</v>
      </c>
    </row>
    <row s="2774" customFormat="1" customHeight="1" ht="45" hidden="1">
      <c r="A87" s="2448"/>
      <c r="B87" s="567"/>
      <c r="D87" s="721" t="s">
        <v>93</v>
      </c>
      <c r="E87" s="722" t="s">
        <v>1040</v>
      </c>
      <c r="F87" s="716" t="s">
        <v>975</v>
      </c>
      <c r="G87" s="780"/>
      <c r="H87" s="1079"/>
      <c r="I87" s="780"/>
      <c r="J87" s="1079"/>
      <c r="K87" s="345" t="s">
        <v>1041</v>
      </c>
      <c r="X87" s="814">
        <v>0</v>
      </c>
    </row>
    <row s="2774" customFormat="1" customHeight="1" ht="11.25" hidden="1">
      <c r="A88" s="2448"/>
      <c r="B88" s="567"/>
      <c r="D88" s="721" t="s">
        <v>870</v>
      </c>
      <c r="E88" s="779" t="s">
        <v>1030</v>
      </c>
      <c r="F88" s="716" t="s">
        <v>975</v>
      </c>
      <c r="G88" s="780"/>
      <c r="H88" s="1079"/>
      <c r="I88" s="780"/>
      <c r="J88" s="1079"/>
      <c r="K88" s="345"/>
      <c r="X88" s="814">
        <v>0</v>
      </c>
    </row>
    <row s="2774" customFormat="1" customHeight="1" ht="11.25" hidden="1">
      <c r="A89" s="2448"/>
      <c r="B89" s="567"/>
      <c r="D89" s="721" t="s">
        <v>912</v>
      </c>
      <c r="E89" s="779" t="s">
        <v>1031</v>
      </c>
      <c r="F89" s="716" t="s">
        <v>975</v>
      </c>
      <c r="G89" s="780"/>
      <c r="H89" s="1079"/>
      <c r="I89" s="780"/>
      <c r="J89" s="1079"/>
      <c r="K89" s="345"/>
      <c r="X89" s="814">
        <v>0</v>
      </c>
    </row>
    <row s="2774" customFormat="1" customHeight="1" ht="11.25" hidden="1">
      <c r="A90" s="2448"/>
      <c r="B90" s="567"/>
      <c r="D90" s="721" t="s">
        <v>915</v>
      </c>
      <c r="E90" s="779" t="s">
        <v>1032</v>
      </c>
      <c r="F90" s="716" t="s">
        <v>975</v>
      </c>
      <c r="G90" s="780"/>
      <c r="H90" s="1079"/>
      <c r="I90" s="780"/>
      <c r="J90" s="1079"/>
      <c r="K90" s="345"/>
      <c r="X90" s="814">
        <v>0</v>
      </c>
    </row>
    <row s="2774" customFormat="1" customHeight="1" ht="11.25" hidden="1">
      <c r="A91" s="2448"/>
      <c r="B91" s="567"/>
      <c r="D91" s="721" t="s">
        <v>993</v>
      </c>
      <c r="E91" s="779" t="s">
        <v>1033</v>
      </c>
      <c r="F91" s="716" t="s">
        <v>975</v>
      </c>
      <c r="G91" s="780"/>
      <c r="H91" s="1079"/>
      <c r="I91" s="780"/>
      <c r="J91" s="1079"/>
      <c r="K91" s="345"/>
      <c r="X91" s="814">
        <v>0</v>
      </c>
    </row>
    <row s="2774" customFormat="1" customHeight="1" ht="11.25" hidden="1">
      <c r="A92" s="2448"/>
      <c r="B92" s="567"/>
      <c r="D92" s="721" t="s">
        <v>995</v>
      </c>
      <c r="E92" s="779" t="s">
        <v>1035</v>
      </c>
      <c r="F92" s="716" t="s">
        <v>975</v>
      </c>
      <c r="G92" s="780"/>
      <c r="H92" s="1079"/>
      <c r="I92" s="780"/>
      <c r="J92" s="1079"/>
      <c r="K92" s="345"/>
      <c r="X92" s="814">
        <v>0</v>
      </c>
    </row>
    <row s="2774" customFormat="1" customHeight="1" ht="11.25" hidden="1">
      <c r="A93" s="2448"/>
      <c r="B93" s="567"/>
      <c r="D93" s="721" t="s">
        <v>1042</v>
      </c>
      <c r="E93" s="779" t="s">
        <v>1037</v>
      </c>
      <c r="F93" s="716" t="s">
        <v>975</v>
      </c>
      <c r="G93" s="780"/>
      <c r="H93" s="1079"/>
      <c r="I93" s="780"/>
      <c r="J93" s="1079"/>
      <c r="K93" s="345"/>
      <c r="X93" s="814">
        <v>0</v>
      </c>
    </row>
    <row s="2774" customFormat="1" customHeight="1" ht="11.25" hidden="1">
      <c r="A94" s="2448"/>
      <c r="B94" s="567"/>
      <c r="D94" s="721" t="s">
        <v>1043</v>
      </c>
      <c r="E94" s="779" t="s">
        <v>1039</v>
      </c>
      <c r="F94" s="716" t="s">
        <v>975</v>
      </c>
      <c r="G94" s="780"/>
      <c r="H94" s="1079"/>
      <c r="I94" s="780"/>
      <c r="J94" s="1079"/>
      <c r="K94" s="345"/>
      <c r="X94" s="814">
        <v>0</v>
      </c>
    </row>
    <row s="2774" customFormat="1" customHeight="1" ht="24.75" hidden="1">
      <c r="A95" s="2448"/>
      <c r="B95" s="567"/>
      <c r="D95" s="721" t="s">
        <v>101</v>
      </c>
      <c r="E95" s="722" t="s">
        <v>1044</v>
      </c>
      <c r="F95" s="781" t="s">
        <v>675</v>
      </c>
      <c r="G95" s="783"/>
      <c r="H95" s="1079"/>
      <c r="I95" s="783"/>
      <c r="J95" s="1079"/>
      <c r="K95" s="345" t="s">
        <v>1045</v>
      </c>
      <c r="X95" s="814">
        <v>0</v>
      </c>
    </row>
    <row s="2774" customFormat="1" customHeight="1" ht="33.75" hidden="1">
      <c r="A96" s="2448"/>
      <c r="B96" s="567"/>
      <c r="D96" s="721" t="s">
        <v>94</v>
      </c>
      <c r="E96" s="722" t="s">
        <v>1046</v>
      </c>
      <c r="F96" s="782" t="s">
        <v>936</v>
      </c>
      <c r="G96" s="784"/>
      <c r="H96" s="1079"/>
      <c r="I96" s="784"/>
      <c r="J96" s="1079"/>
      <c r="K96" s="345"/>
      <c r="X96" s="814">
        <v>0</v>
      </c>
    </row>
    <row s="2774" customFormat="1" customHeight="1" ht="22.5" hidden="1">
      <c r="A97" s="2448"/>
      <c r="B97" s="567" t="s">
        <v>705</v>
      </c>
      <c r="D97" s="721" t="s">
        <v>95</v>
      </c>
      <c r="E97" s="722" t="s">
        <v>1047</v>
      </c>
      <c r="F97" s="782" t="s">
        <v>422</v>
      </c>
      <c r="G97" s="441"/>
      <c r="H97" s="1079"/>
      <c r="I97" s="441"/>
      <c r="J97" s="1079"/>
      <c r="K97" s="345" t="s">
        <v>748</v>
      </c>
      <c r="X97" s="814">
        <v>0</v>
      </c>
    </row>
    <row s="2774" customFormat="1" customHeight="1" ht="45" hidden="1">
      <c r="A98" s="2448"/>
      <c r="B98" s="567" t="s">
        <v>705</v>
      </c>
      <c r="D98" s="721" t="s">
        <v>1048</v>
      </c>
      <c r="E98" s="723" t="s">
        <v>1049</v>
      </c>
      <c r="F98" s="777" t="s">
        <v>422</v>
      </c>
      <c r="G98" s="441"/>
      <c r="H98" s="1079"/>
      <c r="I98" s="441"/>
      <c r="J98" s="1079"/>
      <c r="K98" s="345" t="s">
        <v>748</v>
      </c>
      <c r="X98" s="814">
        <v>0</v>
      </c>
    </row>
    <row s="2774" customFormat="1" customHeight="1" ht="95.25" hidden="1">
      <c r="A99" s="2448"/>
      <c r="B99" s="567" t="s">
        <v>705</v>
      </c>
      <c r="D99" s="721" t="s">
        <v>131</v>
      </c>
      <c r="E99" s="722" t="s">
        <v>1050</v>
      </c>
      <c r="F99" s="777" t="s">
        <v>422</v>
      </c>
      <c r="G99" s="441"/>
      <c r="H99" s="1079"/>
      <c r="I99" s="441"/>
      <c r="J99" s="1079"/>
      <c r="K99" s="345" t="s">
        <v>748</v>
      </c>
      <c r="X99" s="814">
        <v>0</v>
      </c>
    </row>
    <row s="2774" customFormat="1" customHeight="1" ht="22.5" hidden="1">
      <c r="A100" s="2448"/>
      <c r="B100" s="567" t="s">
        <v>705</v>
      </c>
      <c r="D100" s="721" t="s">
        <v>136</v>
      </c>
      <c r="E100" s="722" t="s">
        <v>1051</v>
      </c>
      <c r="F100" s="777" t="s">
        <v>422</v>
      </c>
      <c r="G100" s="441"/>
      <c r="H100" s="1079"/>
      <c r="I100" s="441"/>
      <c r="J100" s="1079"/>
      <c r="K100" s="345" t="s">
        <v>748</v>
      </c>
      <c r="X100" s="814">
        <v>0</v>
      </c>
    </row>
    <row s="2774" customFormat="1" customHeight="1" ht="11.549999999999999">
      <c r="A101" s="1089"/>
      <c r="B101" s="574"/>
      <c r="D101" s="1090"/>
      <c r="E101" s="1091"/>
      <c r="X101" s="565">
        <v>11</v>
      </c>
    </row>
    <row customHeight="1" ht="22.5" hidden="1">
      <c r="A102" s="592" t="s">
        <v>84</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E43DF-F8C4-3073-F72B-AA31BCFD392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1109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11033"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106</v>
      </c>
      <c r="D3" s="745" t="str">
        <f>B3&amp;".1"</f>
        <v>.1</v>
      </c>
      <c r="E3" s="746" t="s">
        <v>1052</v>
      </c>
      <c r="F3" s="747" t="s">
        <v>422</v>
      </c>
      <c r="G3" s="742"/>
      <c r="H3" s="457"/>
      <c r="I3" s="742"/>
      <c r="J3" s="457"/>
      <c r="K3" s="345" t="s">
        <v>1053</v>
      </c>
      <c r="V3" s="561">
        <v>0</v>
      </c>
    </row>
    <row customHeight="1" ht="15" hidden="1">
      <c r="A4" s="561"/>
      <c r="B4" s="2453"/>
      <c r="C4" s="2454"/>
      <c r="D4" s="745" t="str">
        <f>B3&amp;".2"</f>
        <v>.2</v>
      </c>
      <c r="E4" s="746" t="s">
        <v>1054</v>
      </c>
      <c r="F4" s="747" t="s">
        <v>422</v>
      </c>
      <c r="G4" s="1794" t="s">
        <v>28</v>
      </c>
      <c r="H4" s="457"/>
      <c r="I4" s="1794" t="s">
        <v>28</v>
      </c>
      <c r="J4" s="457"/>
      <c r="K4" s="345" t="s">
        <v>1055</v>
      </c>
      <c r="V4" s="561">
        <v>0</v>
      </c>
    </row>
    <row s="2849" customFormat="1" customHeight="1" ht="15" hidden="1">
      <c r="C5" s="728"/>
      <c r="U5" s="476"/>
      <c r="V5" s="473">
        <v>0</v>
      </c>
    </row>
    <row customHeight="1" ht="22.5" hidden="1">
      <c r="A6" s="561"/>
      <c r="B6" s="2453"/>
      <c r="C6" s="2454" t="s">
        <v>106</v>
      </c>
      <c r="D6" s="745" t="str">
        <f>B6&amp;".1"</f>
        <v>.1</v>
      </c>
      <c r="E6" s="746" t="s">
        <v>1056</v>
      </c>
      <c r="F6" s="747" t="s">
        <v>422</v>
      </c>
      <c r="G6" s="742"/>
      <c r="H6" s="457"/>
      <c r="I6" s="742"/>
      <c r="J6" s="457"/>
      <c r="K6" s="345" t="s">
        <v>1057</v>
      </c>
      <c r="V6" s="561">
        <v>0</v>
      </c>
    </row>
    <row customHeight="1" ht="15" hidden="1">
      <c r="A7" s="561"/>
      <c r="B7" s="2453"/>
      <c r="C7" s="2454"/>
      <c r="D7" s="745" t="str">
        <f>B6&amp;".2"</f>
        <v>.2</v>
      </c>
      <c r="E7" s="746" t="s">
        <v>1054</v>
      </c>
      <c r="F7" s="747" t="s">
        <v>422</v>
      </c>
      <c r="G7" s="1794" t="s">
        <v>28</v>
      </c>
      <c r="H7" s="457"/>
      <c r="I7" s="1794" t="s">
        <v>28</v>
      </c>
      <c r="J7" s="457"/>
      <c r="K7" s="345" t="s">
        <v>1055</v>
      </c>
      <c r="V7" s="561">
        <v>0</v>
      </c>
    </row>
    <row s="2849" customFormat="1" customHeight="1" ht="15" hidden="1">
      <c r="C8" s="728"/>
      <c r="U8" s="476"/>
      <c r="V8" s="473">
        <v>0</v>
      </c>
    </row>
    <row customHeight="1" ht="22.5" hidden="1">
      <c r="A9" s="561"/>
      <c r="B9" s="2453"/>
      <c r="C9" s="2454" t="s">
        <v>106</v>
      </c>
      <c r="D9" s="745" t="str">
        <f>B9&amp;".1"</f>
        <v>.1</v>
      </c>
      <c r="E9" s="746" t="s">
        <v>1058</v>
      </c>
      <c r="F9" s="747" t="s">
        <v>422</v>
      </c>
      <c r="G9" s="753" t="s">
        <v>28</v>
      </c>
      <c r="H9" s="457" t="s">
        <v>28</v>
      </c>
      <c r="I9" s="753" t="s">
        <v>28</v>
      </c>
      <c r="J9" s="457" t="s">
        <v>28</v>
      </c>
      <c r="K9" s="345"/>
      <c r="V9" s="561">
        <v>0</v>
      </c>
    </row>
    <row customHeight="1" ht="15" hidden="1">
      <c r="A10" s="561"/>
      <c r="B10" s="2453"/>
      <c r="C10" s="2454"/>
      <c r="D10" s="745" t="str">
        <f>B9&amp;".2"</f>
        <v>.2</v>
      </c>
      <c r="E10" s="746" t="s">
        <v>1059</v>
      </c>
      <c r="F10" s="747" t="s">
        <v>422</v>
      </c>
      <c r="G10" s="1788" t="s">
        <v>28</v>
      </c>
      <c r="H10" s="457" t="s">
        <v>28</v>
      </c>
      <c r="I10" s="1788" t="s">
        <v>28</v>
      </c>
      <c r="J10" s="457" t="s">
        <v>28</v>
      </c>
      <c r="K10" s="345" t="s">
        <v>1060</v>
      </c>
      <c r="V10" s="561">
        <v>0</v>
      </c>
    </row>
    <row customHeight="1" ht="15" hidden="1">
      <c r="A11" s="561"/>
      <c r="B11" s="2453"/>
      <c r="C11" s="2454"/>
      <c r="D11" s="745" t="str">
        <f>B9&amp;".3"</f>
        <v>.3</v>
      </c>
      <c r="E11" s="746" t="s">
        <v>1061</v>
      </c>
      <c r="F11" s="747" t="s">
        <v>422</v>
      </c>
      <c r="G11" s="1788" t="s">
        <v>28</v>
      </c>
      <c r="H11" s="457" t="s">
        <v>28</v>
      </c>
      <c r="I11" s="1788" t="s">
        <v>28</v>
      </c>
      <c r="J11" s="457" t="s">
        <v>28</v>
      </c>
      <c r="K11" s="345" t="s">
        <v>1062</v>
      </c>
      <c r="V11" s="561">
        <v>0</v>
      </c>
    </row>
    <row s="2849" customFormat="1" customHeight="1" ht="15" hidden="1">
      <c r="C12" s="728"/>
      <c r="U12" s="476"/>
      <c r="V12" s="473">
        <v>0</v>
      </c>
    </row>
    <row customHeight="1" ht="33.75" hidden="1">
      <c r="A13" s="561"/>
      <c r="B13" s="2453"/>
      <c r="C13" s="2454" t="s">
        <v>106</v>
      </c>
      <c r="D13" s="745" t="str">
        <f>B13&amp;".1"</f>
        <v>.1</v>
      </c>
      <c r="E13" s="746" t="s">
        <v>1063</v>
      </c>
      <c r="F13" s="747" t="s">
        <v>422</v>
      </c>
      <c r="G13" s="753" t="s">
        <v>28</v>
      </c>
      <c r="H13" s="457" t="s">
        <v>28</v>
      </c>
      <c r="I13" s="753" t="s">
        <v>28</v>
      </c>
      <c r="J13" s="457" t="s">
        <v>28</v>
      </c>
      <c r="K13" s="345" t="s">
        <v>1064</v>
      </c>
      <c r="V13" s="561">
        <v>0</v>
      </c>
    </row>
    <row customHeight="1" ht="15" hidden="1">
      <c r="B14" s="2453"/>
      <c r="C14" s="2454"/>
      <c r="D14" s="745" t="str">
        <f>B13&amp;".2"</f>
        <v>.2</v>
      </c>
      <c r="E14" s="746" t="s">
        <v>1065</v>
      </c>
      <c r="F14" s="747" t="s">
        <v>422</v>
      </c>
      <c r="G14" s="1788" t="s">
        <v>28</v>
      </c>
      <c r="H14" s="457" t="s">
        <v>28</v>
      </c>
      <c r="I14" s="1788" t="s">
        <v>28</v>
      </c>
      <c r="J14" s="457" t="s">
        <v>28</v>
      </c>
      <c r="K14" s="345" t="s">
        <v>1066</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КГУП "Примтеплоэнерго"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184</v>
      </c>
      <c r="J25" s="808"/>
      <c r="K25" s="473"/>
      <c r="U25" s="731"/>
      <c r="V25" s="814">
        <v>1</v>
      </c>
    </row>
    <row customHeight="1" ht="15.75">
      <c r="C26" s="232"/>
      <c r="D26" s="767"/>
      <c r="E26" s="2423" t="s">
        <v>175</v>
      </c>
      <c r="F26" s="2424"/>
      <c r="G26" s="2451" t="str">
        <f>IF(G25="","",INDEX(DIFFERENTIATION_UNMERGE_VD,MATCH(G25,DIFFERENTIATION_ID_DIFF,0)))</f>
        <v/>
      </c>
      <c r="H26" s="2452"/>
      <c r="I26" s="2451">
        <f>IF(I25="","",INDEX(DIFFERENTIATION_UNMERGE_VD,MATCH(I25,DIFFERENTIATION_ID_DIFF,0)))</f>
        <v>0</v>
      </c>
      <c r="J26" s="2452"/>
      <c r="K26" s="2231" t="s">
        <v>417</v>
      </c>
      <c r="V26" s="561">
        <v>15</v>
      </c>
    </row>
    <row s="2774" customFormat="1" customHeight="1" ht="15.75">
      <c r="A27" s="815"/>
      <c r="C27" s="232"/>
      <c r="D27" s="767"/>
      <c r="E27" s="2423" t="s">
        <v>681</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682</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416</v>
      </c>
      <c r="E29" s="2426"/>
      <c r="F29" s="2426"/>
      <c r="G29" s="943"/>
      <c r="H29" s="943"/>
      <c r="I29" s="943"/>
      <c r="J29" s="944"/>
      <c r="K29" s="2251"/>
      <c r="U29" s="731"/>
      <c r="V29" s="814">
        <v>15</v>
      </c>
    </row>
    <row customHeight="1" ht="35.699999999999996">
      <c r="C30" s="232"/>
      <c r="D30" s="817" t="s">
        <v>90</v>
      </c>
      <c r="E30" s="816" t="s">
        <v>418</v>
      </c>
      <c r="F30" s="816" t="s">
        <v>683</v>
      </c>
      <c r="G30" s="864" t="s">
        <v>419</v>
      </c>
      <c r="H30" s="863" t="s">
        <v>506</v>
      </c>
      <c r="I30" s="740" t="s">
        <v>419</v>
      </c>
      <c r="J30" s="521" t="s">
        <v>506</v>
      </c>
      <c r="K30" s="2257"/>
      <c r="V30" s="561">
        <v>34</v>
      </c>
    </row>
    <row customHeight="1" ht="15" hidden="1">
      <c r="C31" s="232"/>
      <c r="D31" s="649"/>
      <c r="E31" s="649"/>
      <c r="F31" s="649"/>
      <c r="G31" s="715"/>
      <c r="H31" s="715"/>
      <c r="I31" s="715"/>
      <c r="J31" s="715"/>
      <c r="K31" s="345"/>
      <c r="V31" s="561">
        <v>0</v>
      </c>
    </row>
    <row customHeight="1" ht="24">
      <c r="A32" s="561"/>
      <c r="B32" s="561" t="s">
        <v>1067</v>
      </c>
      <c r="C32" s="582"/>
      <c r="D32" s="748">
        <v>1</v>
      </c>
      <c r="E32" s="749" t="s">
        <v>1068</v>
      </c>
      <c r="F32" s="747" t="s">
        <v>422</v>
      </c>
      <c r="G32" s="869" t="s">
        <v>422</v>
      </c>
      <c r="H32" s="869" t="s">
        <v>422</v>
      </c>
      <c r="I32" s="747" t="s">
        <v>422</v>
      </c>
      <c r="J32" s="747" t="s">
        <v>422</v>
      </c>
      <c r="K32" s="345"/>
      <c r="V32" s="561">
        <v>23</v>
      </c>
    </row>
    <row customHeight="1" ht="11.549999999999999">
      <c r="A33" s="561"/>
      <c r="C33" s="561"/>
      <c r="D33" s="403"/>
      <c r="E33" s="636" t="s">
        <v>703</v>
      </c>
      <c r="F33" s="628"/>
      <c r="G33" s="628"/>
      <c r="H33" s="628"/>
      <c r="I33" s="628"/>
      <c r="J33" s="628"/>
      <c r="K33" s="629"/>
      <c r="U33" s="561"/>
      <c r="V33" s="561">
        <v>11</v>
      </c>
    </row>
    <row customHeight="1" ht="24">
      <c r="A34" s="561"/>
      <c r="B34" s="637" t="s">
        <v>753</v>
      </c>
      <c r="C34" s="582"/>
      <c r="D34" s="748">
        <v>2</v>
      </c>
      <c r="E34" s="749" t="s">
        <v>1069</v>
      </c>
      <c r="F34" s="876" t="s">
        <v>422</v>
      </c>
      <c r="G34" s="876" t="s">
        <v>422</v>
      </c>
      <c r="H34" s="876" t="s">
        <v>422</v>
      </c>
      <c r="I34" s="747"/>
      <c r="J34" s="747"/>
      <c r="K34" s="345"/>
      <c r="V34" s="561">
        <v>23</v>
      </c>
    </row>
    <row customHeight="1" ht="11.549999999999999">
      <c r="A35" s="561"/>
      <c r="C35" s="561"/>
      <c r="D35" s="403"/>
      <c r="E35" s="636" t="s">
        <v>1070</v>
      </c>
      <c r="F35" s="628"/>
      <c r="G35" s="750"/>
      <c r="H35" s="628"/>
      <c r="I35" s="750"/>
      <c r="J35" s="628"/>
      <c r="K35" s="629"/>
      <c r="U35" s="561"/>
      <c r="V35" s="561">
        <v>11</v>
      </c>
    </row>
    <row customHeight="1" ht="71.25">
      <c r="A36" s="561"/>
      <c r="B36" s="561" t="s">
        <v>1071</v>
      </c>
      <c r="C36" s="582"/>
      <c r="D36" s="748">
        <v>3</v>
      </c>
      <c r="E36" s="749" t="s">
        <v>1072</v>
      </c>
      <c r="F36" s="751" t="s">
        <v>422</v>
      </c>
      <c r="G36" s="870" t="s">
        <v>1073</v>
      </c>
      <c r="H36" s="869" t="s">
        <v>422</v>
      </c>
      <c r="I36" s="580" t="s">
        <v>1073</v>
      </c>
      <c r="J36" s="747" t="s">
        <v>422</v>
      </c>
      <c r="K36" s="345" t="s">
        <v>1074</v>
      </c>
      <c r="V36" s="561">
        <v>68</v>
      </c>
    </row>
    <row customHeight="1" ht="11.549999999999999">
      <c r="A37" s="561"/>
      <c r="C37" s="561"/>
      <c r="D37" s="403"/>
      <c r="E37" s="636" t="s">
        <v>1075</v>
      </c>
      <c r="F37" s="628"/>
      <c r="G37" s="750"/>
      <c r="H37" s="750"/>
      <c r="I37" s="750"/>
      <c r="J37" s="750"/>
      <c r="K37" s="629"/>
      <c r="U37" s="561"/>
      <c r="V37" s="561">
        <v>11</v>
      </c>
    </row>
    <row customHeight="1" ht="71.25">
      <c r="A38" s="561"/>
      <c r="B38" s="561" t="s">
        <v>1076</v>
      </c>
      <c r="C38" s="582"/>
      <c r="D38" s="748">
        <v>4</v>
      </c>
      <c r="E38" s="749" t="s">
        <v>1077</v>
      </c>
      <c r="F38" s="751" t="s">
        <v>422</v>
      </c>
      <c r="G38" s="870" t="s">
        <v>1073</v>
      </c>
      <c r="H38" s="871" t="s">
        <v>422</v>
      </c>
      <c r="I38" s="580" t="s">
        <v>1073</v>
      </c>
      <c r="J38" s="577" t="s">
        <v>422</v>
      </c>
      <c r="K38" s="735" t="s">
        <v>1078</v>
      </c>
      <c r="V38" s="561">
        <v>68</v>
      </c>
    </row>
    <row customHeight="1" ht="11.549999999999999">
      <c r="A39" s="561"/>
      <c r="C39" s="561"/>
      <c r="D39" s="403"/>
      <c r="E39" s="636" t="s">
        <v>1079</v>
      </c>
      <c r="F39" s="628"/>
      <c r="G39" s="628"/>
      <c r="H39" s="752"/>
      <c r="I39" s="628"/>
      <c r="J39" s="752"/>
      <c r="K39" s="629"/>
      <c r="U39" s="561"/>
      <c r="V39" s="561">
        <v>11</v>
      </c>
    </row>
    <row customHeight="1" ht="22.5" hidden="1">
      <c r="A40" s="505" t="s">
        <v>84</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656C5-6858-9467-6225-5FF4617D4F9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067"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1080</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КГУП "Примтеплоэнерго"</v>
      </c>
      <c r="G6" s="2305"/>
      <c r="H6" s="2305"/>
      <c r="I6" s="2305"/>
      <c r="J6" s="2305"/>
      <c r="K6" s="2305"/>
      <c r="M6" s="638"/>
      <c r="AB6" s="1204"/>
      <c r="AE6" s="1687">
        <v>16</v>
      </c>
    </row>
    <row customHeight="1" ht="10.5">
      <c r="AE7" s="814">
        <v>10</v>
      </c>
    </row>
    <row customHeight="1" ht="10.5">
      <c r="A8" s="1107"/>
      <c r="B8" s="1107"/>
      <c r="C8" s="1107"/>
      <c r="F8" s="2157" t="s">
        <v>416</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90</v>
      </c>
      <c r="G9" s="2183" t="s">
        <v>1080</v>
      </c>
      <c r="H9" s="2231" t="s">
        <v>1081</v>
      </c>
      <c r="I9" s="2183" t="s">
        <v>1082</v>
      </c>
      <c r="J9" s="2183" t="s">
        <v>1083</v>
      </c>
      <c r="K9" s="2183" t="s">
        <v>1084</v>
      </c>
      <c r="L9" s="2183" t="s">
        <v>1085</v>
      </c>
      <c r="M9" s="2183" t="s">
        <v>1086</v>
      </c>
      <c r="N9" s="2265" t="s">
        <v>1087</v>
      </c>
      <c r="O9" s="2265"/>
      <c r="P9" s="2265"/>
      <c r="Q9" s="2455" t="s">
        <v>1088</v>
      </c>
      <c r="R9" s="2456"/>
      <c r="S9" s="2456"/>
      <c r="T9" s="2457"/>
      <c r="U9" s="2455" t="s">
        <v>1089</v>
      </c>
      <c r="V9" s="2456"/>
      <c r="W9" s="2456"/>
      <c r="X9" s="2457"/>
      <c r="Y9" s="2157" t="s">
        <v>1090</v>
      </c>
      <c r="Z9" s="2158"/>
      <c r="AA9" s="2158"/>
      <c r="AB9" s="2159"/>
      <c r="AE9" s="814">
        <v>41</v>
      </c>
    </row>
    <row customHeight="1" ht="43.050000000000004">
      <c r="A10" s="961"/>
      <c r="B10" s="961"/>
      <c r="C10" s="961"/>
      <c r="F10" s="2231"/>
      <c r="G10" s="2231"/>
      <c r="H10" s="2288"/>
      <c r="I10" s="2231"/>
      <c r="J10" s="2231"/>
      <c r="K10" s="2231"/>
      <c r="L10" s="2231"/>
      <c r="M10" s="2231"/>
      <c r="N10" s="959" t="s">
        <v>1091</v>
      </c>
      <c r="O10" s="959" t="s">
        <v>1092</v>
      </c>
      <c r="P10" s="960" t="s">
        <v>1093</v>
      </c>
      <c r="Q10" s="971" t="s">
        <v>91</v>
      </c>
      <c r="R10" s="971" t="s">
        <v>1094</v>
      </c>
      <c r="S10" s="971" t="s">
        <v>1095</v>
      </c>
      <c r="T10" s="972" t="s">
        <v>1096</v>
      </c>
      <c r="U10" s="971" t="s">
        <v>91</v>
      </c>
      <c r="V10" s="971" t="s">
        <v>1097</v>
      </c>
      <c r="W10" s="971" t="s">
        <v>1095</v>
      </c>
      <c r="X10" s="972" t="s">
        <v>1096</v>
      </c>
      <c r="Y10" s="357" t="s">
        <v>1098</v>
      </c>
      <c r="Z10" s="2157" t="s">
        <v>90</v>
      </c>
      <c r="AA10" s="2159"/>
      <c r="AB10" s="1105" t="s">
        <v>1099</v>
      </c>
      <c r="AE10" s="814">
        <v>41</v>
      </c>
    </row>
    <row s="2850" customFormat="1" customHeight="1" ht="5.25" hidden="1">
      <c r="A11" s="1108"/>
      <c r="B11" s="1108"/>
      <c r="C11" s="1108"/>
      <c r="E11" s="1106"/>
      <c r="F11" s="2462" t="s">
        <v>492</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1100</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1101</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84</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33D6B-EA68-E059-06AB-0C113E6DCF9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067"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КГУП "Примтеплоэнерго"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416</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1102</v>
      </c>
      <c r="G9" s="2465" t="s">
        <v>1103</v>
      </c>
      <c r="H9" s="2466"/>
      <c r="I9" s="2183" t="s">
        <v>1104</v>
      </c>
      <c r="J9" s="2183"/>
      <c r="K9" s="2183" t="s">
        <v>1105</v>
      </c>
      <c r="L9" s="2183"/>
      <c r="M9" s="2183"/>
      <c r="N9" s="2183"/>
      <c r="O9" s="2183"/>
      <c r="P9" s="2183"/>
      <c r="Q9" s="2183"/>
      <c r="R9" s="2183"/>
      <c r="S9" s="2183"/>
      <c r="T9" s="2183"/>
      <c r="U9" s="2183"/>
      <c r="V9" s="2183"/>
      <c r="W9" s="2183"/>
      <c r="X9" s="2183"/>
      <c r="Y9" s="2183"/>
      <c r="Z9" s="2248" t="s">
        <v>1106</v>
      </c>
      <c r="AA9" s="2249"/>
      <c r="AB9" s="2183" t="s">
        <v>1107</v>
      </c>
      <c r="AC9" s="2183"/>
      <c r="AD9" s="2183"/>
      <c r="AE9" s="2183"/>
      <c r="AF9" s="2231" t="s">
        <v>1108</v>
      </c>
      <c r="AG9" s="2183" t="s">
        <v>1109</v>
      </c>
      <c r="AH9" s="2183"/>
      <c r="AI9" s="2231" t="s">
        <v>1110</v>
      </c>
      <c r="AJ9" s="2183" t="s">
        <v>1111</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1112</v>
      </c>
      <c r="L10" s="2157" t="s">
        <v>1113</v>
      </c>
      <c r="M10" s="2159"/>
      <c r="N10" s="2183" t="s">
        <v>1114</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1115</v>
      </c>
      <c r="M11" s="2231" t="s">
        <v>1116</v>
      </c>
      <c r="N11" s="2183" t="s">
        <v>1117</v>
      </c>
      <c r="O11" s="2183"/>
      <c r="P11" s="2474" t="s">
        <v>1098</v>
      </c>
      <c r="Q11" s="2474" t="s">
        <v>1118</v>
      </c>
      <c r="R11" s="2474" t="s">
        <v>1119</v>
      </c>
      <c r="S11" s="2474" t="s">
        <v>1120</v>
      </c>
      <c r="T11" s="2474"/>
      <c r="U11" s="2474"/>
      <c r="V11" s="2474"/>
      <c r="W11" s="2474"/>
      <c r="X11" s="2474"/>
      <c r="Y11" s="2474"/>
      <c r="Z11" s="2250"/>
      <c r="AA11" s="2251"/>
      <c r="AB11" s="2183" t="s">
        <v>1121</v>
      </c>
      <c r="AC11" s="2183"/>
      <c r="AD11" s="2157" t="s">
        <v>1122</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91</v>
      </c>
      <c r="J12" s="1209" t="s">
        <v>1123</v>
      </c>
      <c r="K12" s="2183"/>
      <c r="L12" s="2288"/>
      <c r="M12" s="2288"/>
      <c r="N12" s="2183"/>
      <c r="O12" s="2183"/>
      <c r="P12" s="2474"/>
      <c r="Q12" s="2474"/>
      <c r="R12" s="2474"/>
      <c r="S12" s="1190" t="s">
        <v>88</v>
      </c>
      <c r="T12" s="1190" t="s">
        <v>89</v>
      </c>
      <c r="U12" s="1190" t="s">
        <v>87</v>
      </c>
      <c r="V12" s="1190" t="s">
        <v>1124</v>
      </c>
      <c r="W12" s="1190" t="s">
        <v>87</v>
      </c>
      <c r="X12" s="1190" t="s">
        <v>1125</v>
      </c>
      <c r="Y12" s="1190" t="s">
        <v>1126</v>
      </c>
      <c r="Z12" s="2256"/>
      <c r="AA12" s="2257"/>
      <c r="AB12" s="1197" t="s">
        <v>1127</v>
      </c>
      <c r="AC12" s="1197" t="s">
        <v>1128</v>
      </c>
      <c r="AD12" s="1197" t="s">
        <v>1127</v>
      </c>
      <c r="AE12" s="1197" t="s">
        <v>1128</v>
      </c>
      <c r="AF12" s="2288"/>
      <c r="AG12" s="1210" t="s">
        <v>1129</v>
      </c>
      <c r="AH12" s="1210" t="s">
        <v>1130</v>
      </c>
      <c r="AI12" s="2288"/>
      <c r="AJ12" s="1210" t="s">
        <v>1129</v>
      </c>
      <c r="AK12" s="1210" t="s">
        <v>1130</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1131</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84</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E482C-741D-5D9C-92FC-A0469DD1152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067"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КГУП "Примтеплоэнерго"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416</v>
      </c>
      <c r="G9" s="2476"/>
      <c r="H9" s="2476"/>
      <c r="I9" s="2476"/>
      <c r="J9" s="2476"/>
      <c r="K9" s="1296"/>
      <c r="L9" s="1213"/>
      <c r="M9" s="1213"/>
      <c r="N9" s="1213"/>
      <c r="O9" s="1213"/>
      <c r="P9" s="1213"/>
      <c r="Q9" s="1213"/>
      <c r="R9" s="1213"/>
      <c r="S9" s="1213"/>
      <c r="T9" s="1213"/>
      <c r="U9" s="1213"/>
      <c r="V9" s="1213"/>
      <c r="W9" s="1211">
        <v>10</v>
      </c>
    </row>
    <row customHeight="1" ht="25.2">
      <c r="E10" s="1213"/>
      <c r="F10" s="2479" t="s">
        <v>90</v>
      </c>
      <c r="G10" s="2484" t="s">
        <v>1132</v>
      </c>
      <c r="H10" s="2482" t="s">
        <v>1133</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1134</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1135</v>
      </c>
      <c r="G14" s="2477" t="s">
        <v>1136</v>
      </c>
      <c r="H14" s="2477"/>
      <c r="I14" s="2477"/>
      <c r="J14" s="2477"/>
      <c r="K14" s="1290"/>
      <c r="W14" s="1211">
        <v>11</v>
      </c>
    </row>
    <row customHeight="1" ht="11.549999999999999">
      <c r="F15" s="1286">
        <v>1</v>
      </c>
      <c r="G15" s="746" t="s">
        <v>1137</v>
      </c>
      <c r="H15" s="1292">
        <f>SUM(I15:J15)</f>
        <v>0</v>
      </c>
      <c r="I15" s="1292">
        <f>SUM(I16:I27)</f>
        <v>0</v>
      </c>
      <c r="J15" s="1281"/>
      <c r="K15" s="1290"/>
      <c r="W15" s="1211">
        <v>11</v>
      </c>
    </row>
    <row customHeight="1" ht="24">
      <c r="F16" s="1286" t="s">
        <v>1138</v>
      </c>
      <c r="G16" s="1293" t="s">
        <v>1139</v>
      </c>
      <c r="H16" s="1292">
        <f>SUM(I16:J16)</f>
        <v>0</v>
      </c>
      <c r="I16" s="1291"/>
      <c r="J16" s="1281"/>
      <c r="K16" s="1290"/>
      <c r="W16" s="1211">
        <v>23</v>
      </c>
    </row>
    <row customHeight="1" ht="24">
      <c r="F17" s="1286" t="s">
        <v>1140</v>
      </c>
      <c r="G17" s="1293" t="s">
        <v>1141</v>
      </c>
      <c r="H17" s="1292">
        <f>SUM(I17:J17)</f>
        <v>0</v>
      </c>
      <c r="I17" s="1291"/>
      <c r="J17" s="1281"/>
      <c r="K17" s="1290"/>
      <c r="W17" s="1211">
        <v>23</v>
      </c>
    </row>
    <row customHeight="1" ht="35.699999999999996">
      <c r="F18" s="1286" t="s">
        <v>1142</v>
      </c>
      <c r="G18" s="1293" t="s">
        <v>1143</v>
      </c>
      <c r="H18" s="1292">
        <f>SUM(I18:J18)</f>
        <v>0</v>
      </c>
      <c r="I18" s="1291"/>
      <c r="J18" s="1281"/>
      <c r="K18" s="1290"/>
      <c r="W18" s="1211">
        <v>34</v>
      </c>
    </row>
    <row customHeight="1" ht="35.699999999999996">
      <c r="F19" s="1286" t="s">
        <v>1144</v>
      </c>
      <c r="G19" s="1293" t="s">
        <v>1145</v>
      </c>
      <c r="H19" s="1292">
        <f>SUM(I19:J19)</f>
        <v>0</v>
      </c>
      <c r="I19" s="1291"/>
      <c r="J19" s="1281"/>
      <c r="K19" s="1290"/>
      <c r="W19" s="1211">
        <v>34</v>
      </c>
    </row>
    <row customHeight="1" ht="48.29999999999999">
      <c r="F20" s="1286" t="s">
        <v>1146</v>
      </c>
      <c r="G20" s="1293" t="s">
        <v>1147</v>
      </c>
      <c r="H20" s="1292">
        <f>SUM(I20:J20)</f>
        <v>0</v>
      </c>
      <c r="I20" s="1291"/>
      <c r="J20" s="1281"/>
      <c r="K20" s="1290"/>
      <c r="W20" s="1211">
        <v>46</v>
      </c>
    </row>
    <row customHeight="1" ht="35.699999999999996">
      <c r="F21" s="1286" t="s">
        <v>1148</v>
      </c>
      <c r="G21" s="1293" t="s">
        <v>1149</v>
      </c>
      <c r="H21" s="1292">
        <f>SUM(I21:J21)</f>
        <v>0</v>
      </c>
      <c r="I21" s="1291"/>
      <c r="J21" s="1281"/>
      <c r="K21" s="1290"/>
      <c r="W21" s="1211">
        <v>34</v>
      </c>
    </row>
    <row customHeight="1" ht="35.699999999999996">
      <c r="F22" s="1286" t="s">
        <v>1150</v>
      </c>
      <c r="G22" s="1293" t="s">
        <v>1151</v>
      </c>
      <c r="H22" s="1292">
        <f>SUM(I22:J22)</f>
        <v>0</v>
      </c>
      <c r="I22" s="1291"/>
      <c r="J22" s="1281"/>
      <c r="K22" s="1290"/>
      <c r="W22" s="1211">
        <v>34</v>
      </c>
    </row>
    <row customHeight="1" ht="24">
      <c r="F23" s="1286" t="s">
        <v>1152</v>
      </c>
      <c r="G23" s="1293" t="s">
        <v>1153</v>
      </c>
      <c r="H23" s="1292">
        <f>SUM(I23:J23)</f>
        <v>0</v>
      </c>
      <c r="I23" s="1291"/>
      <c r="J23" s="1281"/>
      <c r="K23" s="1290"/>
      <c r="W23" s="1211">
        <v>23</v>
      </c>
    </row>
    <row customHeight="1" ht="24">
      <c r="F24" s="1286" t="s">
        <v>1154</v>
      </c>
      <c r="G24" s="1293" t="s">
        <v>1155</v>
      </c>
      <c r="H24" s="1292">
        <f>SUM(I24:J24)</f>
        <v>0</v>
      </c>
      <c r="I24" s="1291"/>
      <c r="J24" s="1281"/>
      <c r="K24" s="1290"/>
      <c r="W24" s="1211">
        <v>23</v>
      </c>
    </row>
    <row customHeight="1" ht="35.699999999999996">
      <c r="F25" s="1286" t="s">
        <v>1156</v>
      </c>
      <c r="G25" s="1293" t="s">
        <v>1157</v>
      </c>
      <c r="H25" s="1292">
        <f>SUM(I25:J25)</f>
        <v>0</v>
      </c>
      <c r="I25" s="1291"/>
      <c r="J25" s="1281"/>
      <c r="K25" s="1290"/>
      <c r="W25" s="1211">
        <v>34</v>
      </c>
    </row>
    <row customHeight="1" ht="35.699999999999996">
      <c r="F26" s="1286" t="s">
        <v>1158</v>
      </c>
      <c r="G26" s="1293" t="s">
        <v>1159</v>
      </c>
      <c r="H26" s="1292">
        <f>SUM(I26:J26)</f>
        <v>0</v>
      </c>
      <c r="I26" s="1291"/>
      <c r="J26" s="1281"/>
      <c r="K26" s="1290"/>
      <c r="W26" s="1211">
        <v>34</v>
      </c>
    </row>
    <row customHeight="1" ht="11.549999999999999">
      <c r="F27" s="1286" t="s">
        <v>1160</v>
      </c>
      <c r="G27" s="1293" t="s">
        <v>1161</v>
      </c>
      <c r="H27" s="1292">
        <f>SUM(I27:J27)</f>
        <v>0</v>
      </c>
      <c r="I27" s="1291"/>
      <c r="J27" s="1281"/>
      <c r="K27" s="1290"/>
      <c r="W27" s="1211">
        <v>11</v>
      </c>
    </row>
    <row customHeight="1" ht="11.549999999999999">
      <c r="F28" s="1286">
        <v>2</v>
      </c>
      <c r="G28" s="746" t="s">
        <v>1162</v>
      </c>
      <c r="H28" s="1292">
        <f>SUM(I28:J28)</f>
        <v>0</v>
      </c>
      <c r="I28" s="1292">
        <f>SUM(I29:I31)</f>
        <v>0</v>
      </c>
      <c r="J28" s="1281"/>
      <c r="K28" s="1290"/>
      <c r="W28" s="1211">
        <v>11</v>
      </c>
    </row>
    <row customHeight="1" ht="11.549999999999999">
      <c r="F29" s="1286" t="s">
        <v>825</v>
      </c>
      <c r="G29" s="1293" t="s">
        <v>1163</v>
      </c>
      <c r="H29" s="1292">
        <f>SUM(I29:J29)</f>
        <v>0</v>
      </c>
      <c r="I29" s="1291"/>
      <c r="J29" s="1281"/>
      <c r="K29" s="1290"/>
      <c r="W29" s="1211">
        <v>11</v>
      </c>
    </row>
    <row customHeight="1" ht="11.549999999999999">
      <c r="F30" s="1286" t="s">
        <v>423</v>
      </c>
      <c r="G30" s="1293" t="s">
        <v>1164</v>
      </c>
      <c r="H30" s="1292">
        <f>SUM(I30:J30)</f>
        <v>0</v>
      </c>
      <c r="I30" s="1291"/>
      <c r="J30" s="1281"/>
      <c r="K30" s="1290"/>
      <c r="W30" s="1211">
        <v>11</v>
      </c>
    </row>
    <row customHeight="1" ht="11.549999999999999">
      <c r="F31" s="1286" t="s">
        <v>426</v>
      </c>
      <c r="G31" s="1293" t="s">
        <v>1165</v>
      </c>
      <c r="H31" s="1292">
        <f>SUM(I31:J31)</f>
        <v>0</v>
      </c>
      <c r="I31" s="1291"/>
      <c r="J31" s="1281"/>
      <c r="K31" s="1290"/>
      <c r="W31" s="1211">
        <v>11</v>
      </c>
    </row>
    <row customHeight="1" ht="11.549999999999999">
      <c r="F32" s="1286">
        <v>3</v>
      </c>
      <c r="G32" s="746" t="s">
        <v>1166</v>
      </c>
      <c r="H32" s="1292">
        <f>SUM(I32:J32)</f>
        <v>0</v>
      </c>
      <c r="I32" s="1292">
        <f>SUM(I33:I34)</f>
        <v>0</v>
      </c>
      <c r="J32" s="1281"/>
      <c r="K32" s="1290"/>
      <c r="W32" s="1211">
        <v>11</v>
      </c>
    </row>
    <row customHeight="1" ht="48.29999999999999">
      <c r="F33" s="1286" t="s">
        <v>440</v>
      </c>
      <c r="G33" s="1293" t="s">
        <v>1167</v>
      </c>
      <c r="H33" s="1292">
        <f>SUM(I33:J33)</f>
        <v>0</v>
      </c>
      <c r="I33" s="1291"/>
      <c r="J33" s="1281"/>
      <c r="K33" s="1290"/>
      <c r="W33" s="1211">
        <v>46</v>
      </c>
    </row>
    <row customHeight="1" ht="11.549999999999999">
      <c r="F34" s="1286" t="s">
        <v>448</v>
      </c>
      <c r="G34" s="1293" t="s">
        <v>1168</v>
      </c>
      <c r="H34" s="1292">
        <f>SUM(I34:J34)</f>
        <v>0</v>
      </c>
      <c r="I34" s="1291"/>
      <c r="J34" s="1281"/>
      <c r="K34" s="1290"/>
      <c r="W34" s="1211">
        <v>11</v>
      </c>
    </row>
    <row customHeight="1" ht="11.549999999999999">
      <c r="F35" s="1286">
        <v>4</v>
      </c>
      <c r="G35" s="746" t="s">
        <v>1169</v>
      </c>
      <c r="H35" s="1292">
        <f>SUM(I35:J35)</f>
        <v>0</v>
      </c>
      <c r="I35" s="1291"/>
      <c r="J35" s="1281"/>
      <c r="K35" s="1290"/>
      <c r="W35" s="1211">
        <v>11</v>
      </c>
    </row>
    <row customHeight="1" ht="11.549999999999999">
      <c r="F36" s="1286"/>
      <c r="G36" s="749" t="s">
        <v>1170</v>
      </c>
      <c r="H36" s="1292">
        <f>SUM(I36:J36)</f>
        <v>0</v>
      </c>
      <c r="I36" s="1292">
        <f>SUM(I15,I28,I32,I35)</f>
        <v>0</v>
      </c>
      <c r="J36" s="1281"/>
      <c r="K36" s="1290"/>
      <c r="W36" s="1211">
        <v>11</v>
      </c>
    </row>
    <row customHeight="1" ht="29.25">
      <c r="F37" s="1287" t="s">
        <v>1171</v>
      </c>
      <c r="G37" s="2478" t="s">
        <v>1172</v>
      </c>
      <c r="H37" s="2478"/>
      <c r="I37" s="2478"/>
      <c r="J37" s="2478"/>
      <c r="K37" s="1290"/>
      <c r="W37" s="1211">
        <v>28</v>
      </c>
    </row>
    <row customHeight="1" ht="24">
      <c r="F38" s="1286" t="s">
        <v>179</v>
      </c>
      <c r="G38" s="746" t="s">
        <v>1173</v>
      </c>
      <c r="H38" s="1292">
        <f>SUM(I38:J38)</f>
        <v>0</v>
      </c>
      <c r="I38" s="1292">
        <f>SUM(I39,I44,I47)</f>
        <v>0</v>
      </c>
      <c r="J38" s="1281"/>
      <c r="K38" s="1290"/>
      <c r="W38" s="1211">
        <v>23</v>
      </c>
    </row>
    <row customHeight="1" ht="11.549999999999999">
      <c r="F39" s="1286" t="s">
        <v>1138</v>
      </c>
      <c r="G39" s="1293" t="s">
        <v>1137</v>
      </c>
      <c r="H39" s="1292">
        <f>SUM(I39:J39)</f>
        <v>0</v>
      </c>
      <c r="I39" s="1292">
        <f>SUM(I40:I43)</f>
        <v>0</v>
      </c>
      <c r="J39" s="1281"/>
      <c r="K39" s="1290"/>
      <c r="W39" s="1211">
        <v>11</v>
      </c>
    </row>
    <row customHeight="1" ht="24">
      <c r="F40" s="1286" t="s">
        <v>1174</v>
      </c>
      <c r="G40" s="1294" t="s">
        <v>1175</v>
      </c>
      <c r="H40" s="1292">
        <f>SUM(I40:J40)</f>
        <v>0</v>
      </c>
      <c r="I40" s="1291"/>
      <c r="J40" s="1281"/>
      <c r="K40" s="1290"/>
      <c r="W40" s="1211">
        <v>23</v>
      </c>
    </row>
    <row customHeight="1" ht="11.549999999999999">
      <c r="F41" s="1286" t="s">
        <v>1176</v>
      </c>
      <c r="G41" s="1294" t="s">
        <v>1177</v>
      </c>
      <c r="H41" s="1292">
        <f>SUM(I41:J41)</f>
        <v>0</v>
      </c>
      <c r="I41" s="1291"/>
      <c r="J41" s="1281"/>
      <c r="K41" s="1290"/>
      <c r="W41" s="1211">
        <v>11</v>
      </c>
    </row>
    <row customHeight="1" ht="11.549999999999999">
      <c r="F42" s="1286" t="s">
        <v>1178</v>
      </c>
      <c r="G42" s="1294" t="s">
        <v>1179</v>
      </c>
      <c r="H42" s="1292">
        <f>SUM(I42:J42)</f>
        <v>0</v>
      </c>
      <c r="I42" s="1291"/>
      <c r="J42" s="1281"/>
      <c r="K42" s="1290"/>
      <c r="W42" s="1211">
        <v>11</v>
      </c>
    </row>
    <row customHeight="1" ht="35.699999999999996">
      <c r="F43" s="1286" t="s">
        <v>1180</v>
      </c>
      <c r="G43" s="1294" t="s">
        <v>1181</v>
      </c>
      <c r="H43" s="1292">
        <f>SUM(I43:J43)</f>
        <v>0</v>
      </c>
      <c r="I43" s="1291"/>
      <c r="J43" s="1281"/>
      <c r="K43" s="1290"/>
      <c r="W43" s="1211">
        <v>34</v>
      </c>
    </row>
    <row customHeight="1" ht="11.549999999999999">
      <c r="F44" s="1286" t="s">
        <v>1140</v>
      </c>
      <c r="G44" s="1293" t="s">
        <v>1166</v>
      </c>
      <c r="H44" s="1292">
        <f>SUM(I44:J44)</f>
        <v>0</v>
      </c>
      <c r="I44" s="1292">
        <f>SUM(I45:I46)</f>
        <v>0</v>
      </c>
      <c r="J44" s="1281"/>
      <c r="K44" s="1290"/>
      <c r="W44" s="1211">
        <v>11</v>
      </c>
    </row>
    <row customHeight="1" ht="48.29999999999999">
      <c r="F45" s="1286" t="s">
        <v>1182</v>
      </c>
      <c r="G45" s="1294" t="s">
        <v>1167</v>
      </c>
      <c r="H45" s="1292">
        <f>SUM(I45:J45)</f>
        <v>0</v>
      </c>
      <c r="I45" s="1291"/>
      <c r="J45" s="1281"/>
      <c r="K45" s="1290"/>
      <c r="W45" s="1211">
        <v>46</v>
      </c>
    </row>
    <row customHeight="1" ht="11.549999999999999">
      <c r="F46" s="1286" t="s">
        <v>1183</v>
      </c>
      <c r="G46" s="1294" t="s">
        <v>1168</v>
      </c>
      <c r="H46" s="1292">
        <f>SUM(I46:J46)</f>
        <v>0</v>
      </c>
      <c r="I46" s="1291"/>
      <c r="J46" s="1281"/>
      <c r="K46" s="1290"/>
      <c r="W46" s="1211">
        <v>11</v>
      </c>
    </row>
    <row customHeight="1" ht="11.549999999999999">
      <c r="F47" s="1286" t="s">
        <v>1142</v>
      </c>
      <c r="G47" s="1293" t="s">
        <v>1184</v>
      </c>
      <c r="H47" s="1292">
        <f>SUM(I47:J47)</f>
        <v>0</v>
      </c>
      <c r="I47" s="1291"/>
      <c r="J47" s="1281"/>
      <c r="K47" s="1290"/>
      <c r="W47" s="1211">
        <v>11</v>
      </c>
    </row>
    <row customHeight="1" ht="24">
      <c r="F48" s="1286" t="s">
        <v>105</v>
      </c>
      <c r="G48" s="746" t="s">
        <v>1185</v>
      </c>
      <c r="H48" s="1292">
        <f>SUM(I48:J48)</f>
        <v>0</v>
      </c>
      <c r="I48" s="1292">
        <f>SUM(I49,I54,I57)</f>
        <v>0</v>
      </c>
      <c r="J48" s="1281"/>
      <c r="K48" s="1290"/>
      <c r="W48" s="1211">
        <v>23</v>
      </c>
    </row>
    <row customHeight="1" ht="11.549999999999999">
      <c r="F49" s="1286" t="s">
        <v>825</v>
      </c>
      <c r="G49" s="1293" t="s">
        <v>1137</v>
      </c>
      <c r="H49" s="1292">
        <f>SUM(I49:J49)</f>
        <v>0</v>
      </c>
      <c r="I49" s="1292">
        <f>SUM(I50:I53)</f>
        <v>0</v>
      </c>
      <c r="J49" s="1281"/>
      <c r="K49" s="1290"/>
      <c r="W49" s="1211">
        <v>11</v>
      </c>
    </row>
    <row customHeight="1" ht="24">
      <c r="F50" s="1286" t="s">
        <v>828</v>
      </c>
      <c r="G50" s="1294" t="s">
        <v>1175</v>
      </c>
      <c r="H50" s="1292">
        <f>SUM(I50:J50)</f>
        <v>0</v>
      </c>
      <c r="I50" s="1291"/>
      <c r="J50" s="1281"/>
      <c r="K50" s="1290"/>
      <c r="W50" s="1211">
        <v>23</v>
      </c>
    </row>
    <row customHeight="1" ht="11.549999999999999">
      <c r="F51" s="1286" t="s">
        <v>831</v>
      </c>
      <c r="G51" s="1294" t="s">
        <v>1177</v>
      </c>
      <c r="H51" s="1292">
        <f>SUM(I51:J51)</f>
        <v>0</v>
      </c>
      <c r="I51" s="1291"/>
      <c r="J51" s="1281"/>
      <c r="K51" s="1290"/>
      <c r="W51" s="1211">
        <v>11</v>
      </c>
    </row>
    <row customHeight="1" ht="11.549999999999999">
      <c r="F52" s="1286" t="s">
        <v>1186</v>
      </c>
      <c r="G52" s="1294" t="s">
        <v>1179</v>
      </c>
      <c r="H52" s="1292">
        <f>SUM(I52:J52)</f>
        <v>0</v>
      </c>
      <c r="I52" s="1291"/>
      <c r="J52" s="1281"/>
      <c r="K52" s="1290"/>
      <c r="W52" s="1211">
        <v>11</v>
      </c>
    </row>
    <row customHeight="1" ht="35.699999999999996">
      <c r="F53" s="1286" t="s">
        <v>1187</v>
      </c>
      <c r="G53" s="1294" t="s">
        <v>1181</v>
      </c>
      <c r="H53" s="1292">
        <f>SUM(I53:J53)</f>
        <v>0</v>
      </c>
      <c r="I53" s="1291"/>
      <c r="J53" s="1281"/>
      <c r="K53" s="1290"/>
      <c r="W53" s="1211">
        <v>34</v>
      </c>
    </row>
    <row customHeight="1" ht="11.549999999999999">
      <c r="F54" s="1286" t="s">
        <v>423</v>
      </c>
      <c r="G54" s="1293" t="s">
        <v>1166</v>
      </c>
      <c r="H54" s="1292">
        <f>SUM(I54:J54)</f>
        <v>0</v>
      </c>
      <c r="I54" s="1292">
        <f>SUM(I55:I56)</f>
        <v>0</v>
      </c>
      <c r="J54" s="1281"/>
      <c r="K54" s="1290"/>
      <c r="W54" s="1211">
        <v>11</v>
      </c>
    </row>
    <row customHeight="1" ht="48.29999999999999">
      <c r="F55" s="1286" t="s">
        <v>835</v>
      </c>
      <c r="G55" s="1294" t="s">
        <v>1167</v>
      </c>
      <c r="H55" s="1292">
        <f>SUM(I55:J55)</f>
        <v>0</v>
      </c>
      <c r="I55" s="1291"/>
      <c r="J55" s="1281"/>
      <c r="K55" s="1290"/>
      <c r="W55" s="1211">
        <v>46</v>
      </c>
    </row>
    <row customHeight="1" ht="11.549999999999999">
      <c r="F56" s="1286" t="s">
        <v>837</v>
      </c>
      <c r="G56" s="1294" t="s">
        <v>1168</v>
      </c>
      <c r="H56" s="1292">
        <f>SUM(I56:J56)</f>
        <v>0</v>
      </c>
      <c r="I56" s="1291"/>
      <c r="J56" s="1281"/>
      <c r="K56" s="1290"/>
      <c r="W56" s="1211">
        <v>11</v>
      </c>
    </row>
    <row customHeight="1" ht="11.549999999999999">
      <c r="F57" s="1286" t="s">
        <v>426</v>
      </c>
      <c r="G57" s="1293" t="s">
        <v>1184</v>
      </c>
      <c r="H57" s="1292">
        <f>SUM(I57:J57)</f>
        <v>0</v>
      </c>
      <c r="I57" s="1291"/>
      <c r="J57" s="1281"/>
      <c r="K57" s="1290"/>
      <c r="W57" s="1211">
        <v>11</v>
      </c>
    </row>
    <row customHeight="1" ht="11.549999999999999">
      <c r="F58" s="1286"/>
      <c r="G58" s="1295" t="s">
        <v>1170</v>
      </c>
      <c r="H58" s="1292">
        <f>SUM(I58:J58)</f>
        <v>0</v>
      </c>
      <c r="I58" s="1292">
        <f>SUM(I38,I48)</f>
        <v>0</v>
      </c>
      <c r="J58" s="1281"/>
      <c r="K58" s="1290"/>
      <c r="W58" s="1211">
        <v>11</v>
      </c>
    </row>
    <row customHeight="1" ht="10.5" hidden="1">
      <c r="A59" s="1222" t="s">
        <v>84</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8445F-AA75-BC2F-0DF8-CF19D8E37A7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1261" width="4.7109375" hidden="1" customWidth="1"/>
    <col min="2" max="2" style="11264" width="4.7109375" hidden="1" customWidth="1"/>
    <col min="3" max="4" style="11261" width="4.7109375" hidden="1" customWidth="1"/>
    <col min="5" max="5" style="11261" width="3.00390625" customWidth="1"/>
    <col min="6" max="6" style="11261" width="6.00390625" customWidth="1"/>
    <col min="7" max="7" style="11261" width="18.00390625" customWidth="1"/>
    <col min="8" max="8" style="11261" width="27.00390625" customWidth="1"/>
    <col min="9" max="9" style="11261" width="18.00390625" customWidth="1"/>
    <col min="10" max="14" style="11261" width="0.8515625" hidden="1" customWidth="1"/>
    <col min="15" max="28" style="11261" width="21.7109375" hidden="1" customWidth="1"/>
    <col min="29" max="71" style="11261" width="0.8515625" hidden="1" customWidth="1"/>
    <col min="72" max="79" style="11261" width="21.7109375" customWidth="1"/>
    <col min="80" max="81" style="11261" width="29.140625" customWidth="1"/>
    <col min="82" max="89" style="11261" width="21.7109375" customWidth="1"/>
    <col min="90" max="102" style="11261" width="0.7109375" customWidth="1"/>
    <col min="103" max="114" style="11261" width="21.7109375" hidden="1" customWidth="1"/>
    <col min="115" max="178" style="11261" width="0.7109375" hidden="1" customWidth="1"/>
    <col min="179" max="179" style="11261" width="0.140625" customWidth="1"/>
    <col min="180" max="184" style="11261" width="8.00390625" customWidth="1"/>
    <col min="185" max="185" style="11261" width="9.140625" hidden="1"/>
  </cols>
  <sheetData>
    <row s="11196" customFormat="1" customHeight="1" ht="12" hidden="1">
      <c r="B1" s="979"/>
      <c r="C1" s="980"/>
      <c r="D1" s="980"/>
      <c r="GC1" s="978" t="s">
        <v>14</v>
      </c>
    </row>
    <row s="11196"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11196"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11205"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5" customFormat="1" customHeight="1" ht="18.75">
      <c r="B6" s="999"/>
      <c r="E6" s="1001"/>
      <c r="F6" s="2270" t="str">
        <f>IF(org=0,"Не определено",org)</f>
        <v>КГУП "Примтеплоэнерго"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11211"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11211" customFormat="1" customHeight="1" ht="11.25" hidden="1">
      <c r="B8" s="990"/>
      <c r="F8" s="1112"/>
      <c r="G8" s="819"/>
      <c r="H8" s="416"/>
      <c r="I8" s="416"/>
      <c r="J8" s="416"/>
      <c r="K8" s="416"/>
      <c r="L8" s="416"/>
      <c r="M8" s="1112"/>
      <c r="N8" s="1112"/>
      <c r="O8" s="2506" t="s">
        <v>1188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1189</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11211"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11211" customFormat="1" customHeight="1" ht="11.549999999999999">
      <c r="B10" s="990"/>
      <c r="F10" s="2485" t="s">
        <v>416</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90</v>
      </c>
      <c r="G11" s="2261" t="s">
        <v>1190</v>
      </c>
      <c r="H11" s="2493" t="s">
        <v>1191</v>
      </c>
      <c r="I11" s="2493" t="s">
        <v>1192</v>
      </c>
      <c r="J11" s="2494"/>
      <c r="K11" s="2494"/>
      <c r="L11" s="2494"/>
      <c r="M11" s="2494"/>
      <c r="N11" s="2494"/>
      <c r="O11" s="2265" t="s">
        <v>1193</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1193</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1193</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1194</v>
      </c>
      <c r="P12" s="2265"/>
      <c r="Q12" s="2265"/>
      <c r="R12" s="2265"/>
      <c r="S12" s="2265" t="s">
        <v>1195</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1196</v>
      </c>
      <c r="BU12" s="2443"/>
      <c r="BV12" s="2443"/>
      <c r="BW12" s="2489"/>
      <c r="BX12" s="2442" t="s">
        <v>1197</v>
      </c>
      <c r="BY12" s="2443"/>
      <c r="BZ12" s="2443"/>
      <c r="CA12" s="2489"/>
      <c r="CB12" s="2442" t="s">
        <v>1198</v>
      </c>
      <c r="CC12" s="2489"/>
      <c r="CD12" s="2442" t="s">
        <v>1199</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1200</v>
      </c>
      <c r="CZ12" s="2443"/>
      <c r="DA12" s="2443"/>
      <c r="DB12" s="2443"/>
      <c r="DC12" s="2443"/>
      <c r="DD12" s="2489"/>
      <c r="DE12" s="2442" t="s">
        <v>1201</v>
      </c>
      <c r="DF12" s="2489"/>
      <c r="DG12" s="2442" t="s">
        <v>1199</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1202</v>
      </c>
      <c r="P13" s="2265"/>
      <c r="Q13" s="2265"/>
      <c r="R13" s="2265"/>
      <c r="S13" s="2392" t="s">
        <v>1203</v>
      </c>
      <c r="T13" s="2444"/>
      <c r="U13" s="2183" t="s">
        <v>1204</v>
      </c>
      <c r="V13" s="2183"/>
      <c r="W13" s="2183"/>
      <c r="X13" s="2183"/>
      <c r="Y13" s="2183" t="s">
        <v>1205</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1206</v>
      </c>
      <c r="BU13" s="2444"/>
      <c r="BV13" s="2392" t="s">
        <v>1207</v>
      </c>
      <c r="BW13" s="2444"/>
      <c r="BX13" s="2392" t="s">
        <v>1208</v>
      </c>
      <c r="BY13" s="2444"/>
      <c r="BZ13" s="2392" t="s">
        <v>1209</v>
      </c>
      <c r="CA13" s="2444"/>
      <c r="CB13" s="2392" t="s">
        <v>1210</v>
      </c>
      <c r="CC13" s="2444"/>
      <c r="CD13" s="2392" t="s">
        <v>1211</v>
      </c>
      <c r="CE13" s="2444"/>
      <c r="CF13" s="2392" t="s">
        <v>1212</v>
      </c>
      <c r="CG13" s="2444"/>
      <c r="CH13" s="2442" t="s">
        <v>1213</v>
      </c>
      <c r="CI13" s="2443"/>
      <c r="CJ13" s="2443"/>
      <c r="CK13" s="2489"/>
      <c r="CL13" s="2492"/>
      <c r="CM13" s="2490"/>
      <c r="CN13" s="2490"/>
      <c r="CO13" s="2490"/>
      <c r="CP13" s="2490"/>
      <c r="CQ13" s="2490"/>
      <c r="CR13" s="2490"/>
      <c r="CS13" s="2490"/>
      <c r="CT13" s="2490"/>
      <c r="CU13" s="2490"/>
      <c r="CV13" s="2490"/>
      <c r="CW13" s="2490"/>
      <c r="CX13" s="2509"/>
      <c r="CY13" s="2392" t="s">
        <v>1214</v>
      </c>
      <c r="CZ13" s="2444"/>
      <c r="DA13" s="2392" t="s">
        <v>1215</v>
      </c>
      <c r="DB13" s="2444"/>
      <c r="DC13" s="2392" t="s">
        <v>1216</v>
      </c>
      <c r="DD13" s="2444"/>
      <c r="DE13" s="2392" t="s">
        <v>1217</v>
      </c>
      <c r="DF13" s="2444"/>
      <c r="DG13" s="2442" t="s">
        <v>1218</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1219</v>
      </c>
      <c r="P14" s="2444"/>
      <c r="Q14" s="2392" t="s">
        <v>1220</v>
      </c>
      <c r="R14" s="2444"/>
      <c r="S14" s="2393"/>
      <c r="T14" s="2269"/>
      <c r="U14" s="2392" t="s">
        <v>952</v>
      </c>
      <c r="V14" s="2444"/>
      <c r="W14" s="2392" t="s">
        <v>955</v>
      </c>
      <c r="X14" s="2444"/>
      <c r="Y14" s="2392" t="s">
        <v>952</v>
      </c>
      <c r="Z14" s="2444"/>
      <c r="AA14" s="2392" t="s">
        <v>962</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1221</v>
      </c>
      <c r="CI14" s="2444"/>
      <c r="CJ14" s="2392" t="s">
        <v>1222</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1223</v>
      </c>
      <c r="DH14" s="2444"/>
      <c r="DI14" s="2392" t="s">
        <v>1224</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942</v>
      </c>
      <c r="P16" s="2489"/>
      <c r="Q16" s="2442" t="s">
        <v>944</v>
      </c>
      <c r="R16" s="2489"/>
      <c r="S16" s="2442" t="s">
        <v>948</v>
      </c>
      <c r="T16" s="2489"/>
      <c r="U16" s="2442" t="s">
        <v>953</v>
      </c>
      <c r="V16" s="2489"/>
      <c r="W16" s="2442" t="s">
        <v>956</v>
      </c>
      <c r="X16" s="2489"/>
      <c r="Y16" s="2442" t="s">
        <v>960</v>
      </c>
      <c r="Z16" s="2489"/>
      <c r="AA16" s="2442" t="s">
        <v>963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675</v>
      </c>
      <c r="BU16" s="2489"/>
      <c r="BV16" s="2442" t="s">
        <v>675</v>
      </c>
      <c r="BW16" s="2489"/>
      <c r="BX16" s="2442" t="s">
        <v>675</v>
      </c>
      <c r="BY16" s="2489"/>
      <c r="BZ16" s="2442" t="s">
        <v>675</v>
      </c>
      <c r="CA16" s="2489"/>
      <c r="CB16" s="2442" t="s">
        <v>1225</v>
      </c>
      <c r="CC16" s="2489"/>
      <c r="CD16" s="2442" t="s">
        <v>675</v>
      </c>
      <c r="CE16" s="2489"/>
      <c r="CF16" s="2442" t="s">
        <v>1226</v>
      </c>
      <c r="CG16" s="2489"/>
      <c r="CH16" s="2442" t="s">
        <v>1227</v>
      </c>
      <c r="CI16" s="2489"/>
      <c r="CJ16" s="2442" t="s">
        <v>1227</v>
      </c>
      <c r="CK16" s="2489"/>
      <c r="CL16" s="2492"/>
      <c r="CM16" s="2490"/>
      <c r="CN16" s="2490"/>
      <c r="CO16" s="2490"/>
      <c r="CP16" s="2490"/>
      <c r="CQ16" s="2490"/>
      <c r="CR16" s="2490"/>
      <c r="CS16" s="2490"/>
      <c r="CT16" s="2490"/>
      <c r="CU16" s="2490"/>
      <c r="CV16" s="2490"/>
      <c r="CW16" s="2490"/>
      <c r="CX16" s="2509"/>
      <c r="CY16" s="2392" t="s">
        <v>675</v>
      </c>
      <c r="CZ16" s="2444"/>
      <c r="DA16" s="2392" t="s">
        <v>675</v>
      </c>
      <c r="DB16" s="2444"/>
      <c r="DC16" s="2392" t="s">
        <v>675</v>
      </c>
      <c r="DD16" s="2444"/>
      <c r="DE16" s="2442" t="s">
        <v>1225</v>
      </c>
      <c r="DF16" s="2489"/>
      <c r="DG16" s="2442" t="s">
        <v>1228</v>
      </c>
      <c r="DH16" s="2489"/>
      <c r="DI16" s="2442" t="s">
        <v>1228</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1229</v>
      </c>
      <c r="P17" s="1247" t="s">
        <v>1230</v>
      </c>
      <c r="Q17" s="1247" t="s">
        <v>1229</v>
      </c>
      <c r="R17" s="1247" t="s">
        <v>1230</v>
      </c>
      <c r="S17" s="1247" t="s">
        <v>1229</v>
      </c>
      <c r="T17" s="1247" t="s">
        <v>1230</v>
      </c>
      <c r="U17" s="1247" t="s">
        <v>1229</v>
      </c>
      <c r="V17" s="1247" t="s">
        <v>1230</v>
      </c>
      <c r="W17" s="1247" t="s">
        <v>1229</v>
      </c>
      <c r="X17" s="1247" t="s">
        <v>1230</v>
      </c>
      <c r="Y17" s="1247" t="s">
        <v>1229</v>
      </c>
      <c r="Z17" s="1247" t="s">
        <v>1230</v>
      </c>
      <c r="AA17" s="1247" t="s">
        <v>1229</v>
      </c>
      <c r="AB17" s="1247" t="s">
        <v>1230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1229</v>
      </c>
      <c r="BU17" s="1247" t="s">
        <v>1230</v>
      </c>
      <c r="BV17" s="1247" t="s">
        <v>1229</v>
      </c>
      <c r="BW17" s="1247" t="s">
        <v>1230</v>
      </c>
      <c r="BX17" s="1247" t="s">
        <v>1229</v>
      </c>
      <c r="BY17" s="1247" t="s">
        <v>1230</v>
      </c>
      <c r="BZ17" s="1247" t="s">
        <v>1229</v>
      </c>
      <c r="CA17" s="1247" t="s">
        <v>1230</v>
      </c>
      <c r="CB17" s="1247" t="s">
        <v>1229</v>
      </c>
      <c r="CC17" s="1247" t="s">
        <v>1230</v>
      </c>
      <c r="CD17" s="1247" t="s">
        <v>1229</v>
      </c>
      <c r="CE17" s="1247" t="s">
        <v>1230</v>
      </c>
      <c r="CF17" s="1247" t="s">
        <v>1229</v>
      </c>
      <c r="CG17" s="1247" t="s">
        <v>1230</v>
      </c>
      <c r="CH17" s="1247" t="s">
        <v>1229</v>
      </c>
      <c r="CI17" s="1247" t="s">
        <v>1230</v>
      </c>
      <c r="CJ17" s="1247" t="s">
        <v>1229</v>
      </c>
      <c r="CK17" s="1247" t="s">
        <v>1230</v>
      </c>
      <c r="CL17" s="2492"/>
      <c r="CM17" s="2490"/>
      <c r="CN17" s="2490"/>
      <c r="CO17" s="2490"/>
      <c r="CP17" s="2490"/>
      <c r="CQ17" s="2490"/>
      <c r="CR17" s="2490"/>
      <c r="CS17" s="2490"/>
      <c r="CT17" s="2490"/>
      <c r="CU17" s="2490"/>
      <c r="CV17" s="2490"/>
      <c r="CW17" s="2490"/>
      <c r="CX17" s="2509"/>
      <c r="CY17" s="1247" t="s">
        <v>1229</v>
      </c>
      <c r="CZ17" s="1247" t="s">
        <v>1230</v>
      </c>
      <c r="DA17" s="1247" t="s">
        <v>1229</v>
      </c>
      <c r="DB17" s="1247" t="s">
        <v>1230</v>
      </c>
      <c r="DC17" s="1247" t="s">
        <v>1229</v>
      </c>
      <c r="DD17" s="1247" t="s">
        <v>1230</v>
      </c>
      <c r="DE17" s="1247" t="s">
        <v>1229</v>
      </c>
      <c r="DF17" s="1247" t="s">
        <v>1230</v>
      </c>
      <c r="DG17" s="1247" t="s">
        <v>1229</v>
      </c>
      <c r="DH17" s="1247" t="s">
        <v>1230</v>
      </c>
      <c r="DI17" s="1247" t="s">
        <v>1229</v>
      </c>
      <c r="DJ17" s="1247" t="s">
        <v>1230</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11196"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11196"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11196" customFormat="1" customHeight="1" ht="11.25" hidden="1">
      <c r="B20" s="996"/>
      <c r="D20" s="980"/>
      <c r="E20" s="995"/>
      <c r="F20" s="1253" t="s">
        <v>492</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11196"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11196" customFormat="1" customHeight="1" ht="12.75">
      <c r="A22" s="997"/>
      <c r="B22" s="997"/>
      <c r="C22" s="997"/>
      <c r="D22" s="997"/>
      <c r="E22" s="997"/>
      <c r="FX22" s="997"/>
      <c r="FY22" s="997"/>
      <c r="FZ22" s="997"/>
      <c r="GA22" s="997"/>
      <c r="GB22" s="997"/>
      <c r="GC22" s="978">
        <v>12</v>
      </c>
    </row>
    <row s="11261"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84</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ACCB5-9CED-C45D-80EC-1E0608F804E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1109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11033" width="10.00390625" customWidth="1"/>
    <col min="19" max="19" style="2774" width="10.57421875" hidden="1"/>
  </cols>
  <sheetData>
    <row s="2849" customFormat="1" customHeight="1" ht="15" hidden="1">
      <c r="C1" s="728"/>
      <c r="H1" s="473">
        <v>4</v>
      </c>
      <c r="R1" s="476"/>
      <c r="S1" s="473" t="s">
        <v>14</v>
      </c>
    </row>
    <row customHeight="1" ht="22.5" hidden="1">
      <c r="C2" s="1984" t="s">
        <v>106</v>
      </c>
      <c r="D2" s="595"/>
      <c r="E2" s="719"/>
      <c r="F2" s="1817" t="str">
        <f>IF(TEMPLATE_SPHERE="HEAT","Гкал/час","тыс. куб. м/сутки")</f>
        <v>тыс. куб. м/сутки</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593"/>
      <c r="S5" s="561">
        <v>38</v>
      </c>
    </row>
    <row customHeight="1" ht="15.75">
      <c r="C6" s="232"/>
      <c r="D6" s="2232" t="str">
        <f>IF(org=0,"Не определено",org)</f>
        <v>КГУП "Примтеплоэнерго"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184</v>
      </c>
      <c r="S8" s="561">
        <v>1</v>
      </c>
    </row>
    <row customHeight="1" ht="15.75">
      <c r="C9" s="232"/>
      <c r="D9" s="767"/>
      <c r="E9" s="2423" t="s">
        <v>175</v>
      </c>
      <c r="F9" s="2424"/>
      <c r="G9" s="872" t="str">
        <f>IF(G8="","",INDEX(DIFFERENTIATION_UNMERGE_VD,MATCH(G8,DIFFERENTIATION_ID_DIFF,0)))</f>
        <v/>
      </c>
      <c r="H9" s="872">
        <f>IF(H8="","",INDEX(DIFFERENTIATION_UNMERGE_VD,MATCH(H8,DIFFERENTIATION_ID_DIFF,0)))</f>
        <v>0</v>
      </c>
      <c r="I9" s="2183" t="s">
        <v>417</v>
      </c>
      <c r="S9" s="561">
        <v>15</v>
      </c>
    </row>
    <row s="2774" customFormat="1" customHeight="1" ht="15.75">
      <c r="A10" s="815"/>
      <c r="C10" s="232"/>
      <c r="D10" s="767"/>
      <c r="E10" s="2423" t="s">
        <v>681</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682</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416</v>
      </c>
      <c r="E12" s="2426"/>
      <c r="F12" s="2426"/>
      <c r="G12" s="943"/>
      <c r="H12" s="943"/>
      <c r="I12" s="2183"/>
      <c r="R12" s="731"/>
      <c r="S12" s="814">
        <v>15</v>
      </c>
    </row>
    <row customHeight="1" ht="35.699999999999996">
      <c r="C13" s="232"/>
      <c r="D13" s="817" t="s">
        <v>90</v>
      </c>
      <c r="E13" s="816" t="s">
        <v>418</v>
      </c>
      <c r="F13" s="816" t="s">
        <v>683</v>
      </c>
      <c r="G13" s="864" t="s">
        <v>419</v>
      </c>
      <c r="H13" s="810" t="s">
        <v>419</v>
      </c>
      <c r="I13" s="2183"/>
      <c r="S13" s="561">
        <v>34</v>
      </c>
    </row>
    <row customHeight="1" ht="15" hidden="1">
      <c r="C14" s="232"/>
      <c r="D14" s="649" t="s">
        <v>179</v>
      </c>
      <c r="E14" s="649" t="s">
        <v>105</v>
      </c>
      <c r="F14" s="649" t="s">
        <v>92</v>
      </c>
      <c r="G14" s="715" t="str">
        <f>G1&amp;".1"</f>
        <v>.1</v>
      </c>
      <c r="H14" s="715" t="str">
        <f>H1&amp;".1"</f>
        <v>4.1</v>
      </c>
      <c r="I14" s="345"/>
      <c r="S14" s="561">
        <v>0</v>
      </c>
    </row>
    <row customHeight="1" ht="15.75">
      <c r="A15" s="561"/>
      <c r="C15" s="582"/>
      <c r="D15" s="577">
        <v>1</v>
      </c>
      <c r="E15" s="1986" t="str">
        <f>TP_P_A</f>
        <v>Количество поданных заявлений </v>
      </c>
      <c r="F15" s="577" t="s">
        <v>1231</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1231</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1231</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422</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1">
        <v>57</v>
      </c>
    </row>
    <row customHeight="1" ht="15" hidden="1">
      <c r="D20" s="565" t="s">
        <v>1232</v>
      </c>
      <c r="E20" s="744"/>
      <c r="F20" s="565"/>
      <c r="G20" s="565"/>
      <c r="H20" s="565"/>
      <c r="I20" s="1819"/>
      <c r="S20" s="561">
        <v>0</v>
      </c>
    </row>
    <row customHeight="1" ht="29.25">
      <c r="C21" s="507"/>
      <c r="D21" s="595" t="s">
        <v>429</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1">
        <v>28</v>
      </c>
    </row>
    <row customHeight="1" ht="15.75">
      <c r="A22" s="561"/>
      <c r="C22" s="561"/>
      <c r="D22" s="403"/>
      <c r="E22" s="636" t="s">
        <v>1233</v>
      </c>
      <c r="F22" s="628"/>
      <c r="G22" s="628"/>
      <c r="H22" s="628"/>
      <c r="I22" s="2227"/>
      <c r="R22" s="561"/>
      <c r="S22" s="561">
        <v>15</v>
      </c>
    </row>
    <row customHeight="1" ht="22.5" hidden="1">
      <c r="A23" s="505" t="s">
        <v>84</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40B78-F4A7-EDB9-A056-1E16DBFC11D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76" width="9.140625" hidden="1" customWidth="1"/>
    <col min="2" max="2" style="2849" width="9.140625" hidden="1" customWidth="1"/>
    <col min="3" max="3" style="3673" width="3.00390625" customWidth="1"/>
    <col min="4" max="4" style="2774" width="6.00390625" customWidth="1"/>
    <col min="5" max="6" style="2774" width="64.00390625" customWidth="1"/>
    <col min="7" max="7" style="2774" width="140.00390625" customWidth="1"/>
    <col min="8" max="8" style="2774" width="10.00390625" customWidth="1"/>
    <col min="9" max="10" style="2932"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КГУП "Примтеплоэнерго"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416</v>
      </c>
      <c r="E9" s="2265"/>
      <c r="F9" s="2265"/>
      <c r="G9" s="2445" t="s">
        <v>417</v>
      </c>
      <c r="Q9" s="139">
        <v>14</v>
      </c>
    </row>
    <row customHeight="1" ht="24">
      <c r="C10" s="152"/>
      <c r="D10" s="161" t="s">
        <v>90</v>
      </c>
      <c r="E10" s="164" t="s">
        <v>418</v>
      </c>
      <c r="F10" s="164" t="s">
        <v>506</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422</v>
      </c>
      <c r="G12" s="207"/>
      <c r="Q12" s="139">
        <v>62</v>
      </c>
    </row>
    <row customHeight="1" ht="24">
      <c r="A13" s="248"/>
      <c r="C13" s="152"/>
      <c r="D13" s="203" t="s">
        <v>1138</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422</v>
      </c>
      <c r="G13" s="207"/>
      <c r="Q13" s="139">
        <v>23</v>
      </c>
    </row>
    <row customHeight="1" ht="14.699999999999998">
      <c r="A14" s="248"/>
      <c r="C14" s="152"/>
      <c r="D14" s="203" t="s">
        <v>1174</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1234</v>
      </c>
      <c r="F15" s="257"/>
      <c r="G15" s="2227"/>
      <c r="Q15" s="139">
        <v>15</v>
      </c>
    </row>
    <row customHeight="1" ht="14.699999999999998">
      <c r="A16" s="248"/>
      <c r="C16" s="152"/>
      <c r="D16" s="203" t="s">
        <v>1140</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422</v>
      </c>
      <c r="G16" s="393"/>
      <c r="Q16" s="139">
        <v>14</v>
      </c>
    </row>
    <row customHeight="1" ht="14.699999999999998">
      <c r="A17" s="248"/>
      <c r="C17" s="152"/>
      <c r="D17" s="203" t="s">
        <v>1182</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1235</v>
      </c>
      <c r="F18" s="394"/>
      <c r="G18" s="2227"/>
      <c r="I18" s="406"/>
      <c r="J18" s="406"/>
      <c r="Q18" s="398">
        <v>21</v>
      </c>
    </row>
    <row s="2774" customFormat="1" customHeight="1" ht="256.5" hidden="1">
      <c r="A19" s="399"/>
      <c r="B19" s="473"/>
      <c r="C19" s="432"/>
      <c r="D19" s="940" t="s">
        <v>1142</v>
      </c>
      <c r="E19" s="939" t="s">
        <v>1236</v>
      </c>
      <c r="F19" s="441"/>
      <c r="G19" s="393" t="s">
        <v>1237</v>
      </c>
      <c r="I19" s="556"/>
      <c r="J19" s="556"/>
      <c r="Q19" s="814">
        <v>0</v>
      </c>
    </row>
    <row s="2774" customFormat="1" customHeight="1" ht="14.699999999999998">
      <c r="A20" s="399"/>
      <c r="B20" s="202"/>
      <c r="C20" s="363"/>
      <c r="D20" s="941">
        <v>2</v>
      </c>
      <c r="E20" s="386" t="s">
        <v>1238</v>
      </c>
      <c r="F20" s="254" t="s">
        <v>422</v>
      </c>
      <c r="G20" s="393"/>
      <c r="I20" s="406"/>
      <c r="J20" s="406"/>
      <c r="Q20" s="398">
        <v>14</v>
      </c>
    </row>
    <row s="2774" customFormat="1" customHeight="1" ht="18.75" hidden="1">
      <c r="A21" s="399"/>
      <c r="B21" s="202"/>
      <c r="C21" s="363"/>
      <c r="D21" s="389" t="s">
        <v>753</v>
      </c>
      <c r="E21" s="388"/>
      <c r="F21" s="387"/>
      <c r="G21" s="397"/>
      <c r="H21" s="390"/>
      <c r="I21" s="406"/>
      <c r="J21" s="406"/>
      <c r="Q21" s="398">
        <v>0</v>
      </c>
    </row>
    <row customHeight="1" ht="15.75">
      <c r="A22" s="248"/>
      <c r="C22" s="152"/>
      <c r="D22" s="165"/>
      <c r="E22" s="259" t="s">
        <v>438</v>
      </c>
      <c r="F22" s="394"/>
      <c r="G22" s="395"/>
      <c r="Q22" s="139">
        <v>15</v>
      </c>
    </row>
    <row s="2774" customFormat="1" customHeight="1" ht="22.5" hidden="1">
      <c r="A23" s="399"/>
      <c r="B23" s="1216"/>
      <c r="C23" s="432"/>
      <c r="D23" s="1729" t="s">
        <v>105</v>
      </c>
      <c r="E23" s="253" t="s">
        <v>1239</v>
      </c>
      <c r="F23" s="1726" t="s">
        <v>422</v>
      </c>
      <c r="G23" s="401"/>
      <c r="I23" s="1680"/>
      <c r="J23" s="1680"/>
      <c r="Q23" s="1687">
        <v>0</v>
      </c>
    </row>
    <row s="2774" customFormat="1" customHeight="1" ht="14.25" hidden="1">
      <c r="A24" s="399"/>
      <c r="B24" s="1216"/>
      <c r="C24" s="432"/>
      <c r="D24" s="1729" t="s">
        <v>825</v>
      </c>
      <c r="E24" s="1728" t="s">
        <v>1240</v>
      </c>
      <c r="F24" s="1726" t="s">
        <v>422</v>
      </c>
      <c r="G24" s="393"/>
      <c r="I24" s="1680"/>
      <c r="J24" s="1680"/>
      <c r="Q24" s="1687">
        <v>0</v>
      </c>
    </row>
    <row s="2774" customFormat="1" customHeight="1" ht="14.25" hidden="1">
      <c r="A25" s="399"/>
      <c r="B25" s="1216"/>
      <c r="C25" s="432"/>
      <c r="D25" s="1729" t="s">
        <v>828</v>
      </c>
      <c r="E25" s="251"/>
      <c r="F25" s="441"/>
      <c r="G25" s="2225" t="s">
        <v>1241</v>
      </c>
      <c r="I25" s="1680"/>
      <c r="J25" s="1680"/>
      <c r="Q25" s="1687">
        <v>0</v>
      </c>
    </row>
    <row s="2774" customFormat="1" customHeight="1" ht="22.5" hidden="1">
      <c r="A26" s="399"/>
      <c r="B26" s="1216"/>
      <c r="C26" s="432"/>
      <c r="D26" s="403"/>
      <c r="E26" s="405" t="s">
        <v>1242</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84</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178C1-6403-5FE2-A84D-F7D5DC813452}" mc:Ignorable="x14ac xr xr2 xr3">
  <sheetPr>
    <tabColor theme="6" tint="0.4"/>
  </sheetPr>
  <dimension ref="A1:M43"/>
  <sheetViews>
    <sheetView topLeftCell="A1" showGridLines="0" zoomScale="90" workbookViewId="0">
      <selection activeCell="H23" sqref="H23"/>
    </sheetView>
  </sheetViews>
  <sheetFormatPr defaultColWidth="10.57421875" customHeight="1" defaultRowHeight="14.25"/>
  <cols>
    <col min="1" max="1" style="2792" width="9.140625" hidden="1" customWidth="1"/>
    <col min="2" max="2" style="2849" width="9.140625" hidden="1" customWidth="1"/>
    <col min="3" max="3" style="3673"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2" width="10.00390625" customWidth="1"/>
    <col min="13" max="13" style="2774" width="10.57421875" hidden="1"/>
  </cols>
  <sheetData>
    <row customHeight="1" ht="22.5" hidden="1">
      <c r="M1" s="139" t="s">
        <v>14</v>
      </c>
    </row>
    <row s="2774" customFormat="1" customHeight="1" ht="18.75" hidden="1">
      <c r="A2" s="1739"/>
      <c r="B2" s="1216"/>
      <c r="C2" s="1786" t="s">
        <v>106</v>
      </c>
      <c r="D2" s="1729"/>
      <c r="E2" s="255"/>
      <c r="F2" s="1726"/>
      <c r="G2" s="1726" t="s">
        <v>422</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106</v>
      </c>
      <c r="D4" s="1729"/>
      <c r="E4" s="261" t="s">
        <v>1243</v>
      </c>
      <c r="F4" s="1726"/>
      <c r="G4" s="313"/>
      <c r="H4" s="1726" t="s">
        <v>422</v>
      </c>
      <c r="K4" s="1680"/>
      <c r="L4" s="1680"/>
      <c r="M4" s="1687">
        <v>0</v>
      </c>
    </row>
    <row s="2774" customFormat="1" customHeight="1" ht="14.25" hidden="1">
      <c r="A5" s="1418"/>
      <c r="B5" s="1216"/>
      <c r="C5" s="400"/>
      <c r="K5" s="1680"/>
      <c r="L5" s="1680"/>
      <c r="M5" s="1687">
        <v>0</v>
      </c>
    </row>
    <row s="2774" customFormat="1" customHeight="1" ht="18.75" hidden="1">
      <c r="A6" s="1739"/>
      <c r="B6" s="1216"/>
      <c r="C6" s="1786" t="s">
        <v>106</v>
      </c>
      <c r="D6" s="1729"/>
      <c r="E6" s="262" t="s">
        <v>1244</v>
      </c>
      <c r="F6" s="1726"/>
      <c r="G6" s="313"/>
      <c r="H6" s="1726" t="s">
        <v>422</v>
      </c>
      <c r="K6" s="1680"/>
      <c r="L6" s="1680"/>
      <c r="M6" s="1687">
        <v>0</v>
      </c>
    </row>
    <row s="2774" customFormat="1" customHeight="1" ht="14.25" hidden="1">
      <c r="A7" s="1418"/>
      <c r="B7" s="1216"/>
      <c r="C7" s="400"/>
      <c r="K7" s="1680"/>
      <c r="L7" s="1680"/>
      <c r="M7" s="1687">
        <v>0</v>
      </c>
    </row>
    <row s="2774" customFormat="1" customHeight="1" ht="18.75" hidden="1">
      <c r="A8" s="1739"/>
      <c r="B8" s="1216"/>
      <c r="C8" s="1786" t="s">
        <v>106</v>
      </c>
      <c r="D8" s="1729"/>
      <c r="E8" s="262" t="s">
        <v>1245</v>
      </c>
      <c r="F8" s="1726"/>
      <c r="G8" s="313"/>
      <c r="H8" s="1726" t="s">
        <v>422</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106</v>
      </c>
      <c r="D10" s="1729"/>
      <c r="E10" s="262" t="s">
        <v>1246</v>
      </c>
      <c r="F10" s="1726"/>
      <c r="G10" s="1730"/>
      <c r="H10" s="1726" t="s">
        <v>422</v>
      </c>
      <c r="K10" s="1680"/>
      <c r="L10" s="1680" t="s">
        <v>1247</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КГУП "Примтеплоэнерго"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416</v>
      </c>
      <c r="E18" s="2265"/>
      <c r="F18" s="2265"/>
      <c r="G18" s="2265"/>
      <c r="H18" s="2265"/>
      <c r="I18" s="2445" t="s">
        <v>417</v>
      </c>
      <c r="M18" s="139">
        <v>21</v>
      </c>
    </row>
    <row customHeight="1" ht="22.049999999999997">
      <c r="C19" s="152"/>
      <c r="D19" s="161" t="s">
        <v>90</v>
      </c>
      <c r="E19" s="164" t="s">
        <v>418</v>
      </c>
      <c r="F19" s="164"/>
      <c r="G19" s="164" t="s">
        <v>419</v>
      </c>
      <c r="H19" s="164" t="s">
        <v>506</v>
      </c>
      <c r="I19" s="2445"/>
      <c r="M19" s="139">
        <v>21</v>
      </c>
    </row>
    <row customHeight="1" ht="12" hidden="1">
      <c r="C20" s="152"/>
      <c r="D20" s="143"/>
      <c r="E20" s="143"/>
      <c r="F20" s="143"/>
      <c r="G20" s="143"/>
      <c r="H20" s="143"/>
      <c r="I20" s="143"/>
      <c r="M20" s="139">
        <v>0</v>
      </c>
    </row>
    <row customHeight="1" ht="14.699999999999998">
      <c r="A21" s="1739"/>
      <c r="C21" s="152"/>
      <c r="D21" s="203">
        <v>1</v>
      </c>
      <c r="E21" s="2517" t="s">
        <v>1248</v>
      </c>
      <c r="F21" s="2517"/>
      <c r="G21" s="2517"/>
      <c r="H21" s="2517"/>
      <c r="I21" s="264"/>
      <c r="M21" s="139">
        <v>14</v>
      </c>
    </row>
    <row customHeight="1" ht="21">
      <c r="A22" s="1739"/>
      <c r="C22" s="152"/>
      <c r="D22" s="203" t="s">
        <v>1138</v>
      </c>
      <c r="E22" s="250" t="s">
        <v>1249</v>
      </c>
      <c r="F22" s="254"/>
      <c r="G22" s="11332">
        <v>45667.64497685185</v>
      </c>
      <c r="H22" s="254" t="s">
        <v>422</v>
      </c>
      <c r="I22" s="207" t="s">
        <v>1250</v>
      </c>
      <c r="M22" s="139">
        <v>20</v>
      </c>
    </row>
    <row customHeight="1" ht="60">
      <c r="A23" s="1739"/>
      <c r="C23" s="152"/>
      <c r="D23" s="203" t="s">
        <v>1140</v>
      </c>
      <c r="E23" s="250" t="s">
        <v>1251</v>
      </c>
      <c r="F23" s="254"/>
      <c r="G23" s="11333" t="s">
        <v>1252</v>
      </c>
      <c r="H23" s="269"/>
      <c r="I23" s="314" t="s">
        <v>1253</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422</v>
      </c>
      <c r="H24" s="269" t="s">
        <v>1254</v>
      </c>
      <c r="I24" s="315" t="s">
        <v>748</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440</v>
      </c>
      <c r="E26" s="255" t="s">
        <v>1255</v>
      </c>
      <c r="F26" s="254"/>
      <c r="G26" s="254" t="s">
        <v>422</v>
      </c>
      <c r="H26" s="269" t="s">
        <v>1254</v>
      </c>
      <c r="I26" s="2225" t="s">
        <v>1256</v>
      </c>
      <c r="M26" s="139">
        <v>14</v>
      </c>
    </row>
    <row customHeight="1" ht="15.75">
      <c r="A27" s="1739" t="s">
        <v>179</v>
      </c>
      <c r="C27" s="152"/>
      <c r="D27" s="165"/>
      <c r="E27" s="259" t="s">
        <v>438</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870</v>
      </c>
      <c r="E29" s="261" t="s">
        <v>1243</v>
      </c>
      <c r="F29" s="254"/>
      <c r="G29" s="313" t="s">
        <v>1257</v>
      </c>
      <c r="H29" s="254" t="s">
        <v>422</v>
      </c>
      <c r="I29" s="2225" t="s">
        <v>1258</v>
      </c>
      <c r="M29" s="139">
        <v>20</v>
      </c>
    </row>
    <row customHeight="1" ht="15.75">
      <c r="A30" s="1739" t="s">
        <v>105</v>
      </c>
      <c r="C30" s="152"/>
      <c r="D30" s="165"/>
      <c r="E30" s="259" t="s">
        <v>438</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429</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1259</v>
      </c>
      <c r="E33" s="262" t="s">
        <v>1244</v>
      </c>
      <c r="F33" s="254"/>
      <c r="G33" s="313" t="s">
        <v>1260</v>
      </c>
      <c r="H33" s="254" t="s">
        <v>422</v>
      </c>
      <c r="I33" s="2225" t="s">
        <v>1261</v>
      </c>
      <c r="M33" s="139">
        <v>14</v>
      </c>
    </row>
    <row customHeight="1" ht="15.75">
      <c r="A34" s="1739" t="s">
        <v>92</v>
      </c>
      <c r="C34" s="152"/>
      <c r="D34" s="165"/>
      <c r="E34" s="260" t="s">
        <v>438</v>
      </c>
      <c r="F34" s="256"/>
      <c r="G34" s="256"/>
      <c r="H34" s="257"/>
      <c r="I34" s="2227"/>
      <c r="M34" s="139">
        <v>15</v>
      </c>
    </row>
    <row customHeight="1" ht="25.2">
      <c r="A35" s="1739"/>
      <c r="C35" s="152"/>
      <c r="D35" s="203" t="s">
        <v>998</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1262</v>
      </c>
      <c r="E36" s="262" t="s">
        <v>1245</v>
      </c>
      <c r="F36" s="254"/>
      <c r="G36" s="313" t="s">
        <v>1263</v>
      </c>
      <c r="H36" s="254" t="s">
        <v>422</v>
      </c>
      <c r="I36" s="2199" t="s">
        <v>1264</v>
      </c>
      <c r="M36" s="139">
        <v>14</v>
      </c>
    </row>
    <row customHeight="1" ht="15.75">
      <c r="A37" s="1739" t="s">
        <v>93</v>
      </c>
      <c r="C37" s="152"/>
      <c r="D37" s="165"/>
      <c r="E37" s="260" t="s">
        <v>438</v>
      </c>
      <c r="F37" s="256"/>
      <c r="G37" s="256"/>
      <c r="H37" s="257"/>
      <c r="I37" s="2199"/>
      <c r="M37" s="139">
        <v>15</v>
      </c>
    </row>
    <row customHeight="1" ht="27.299999999999997">
      <c r="A38" s="1739"/>
      <c r="C38" s="152"/>
      <c r="D38" s="203" t="s">
        <v>999</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1000</v>
      </c>
      <c r="E39" s="262" t="s">
        <v>1246</v>
      </c>
      <c r="F39" s="254"/>
      <c r="G39" s="263" t="s">
        <v>1265</v>
      </c>
      <c r="H39" s="254" t="s">
        <v>422</v>
      </c>
      <c r="I39" s="2225" t="s">
        <v>1266</v>
      </c>
      <c r="L39" s="211" t="s">
        <v>1247</v>
      </c>
      <c r="M39" s="139">
        <v>14</v>
      </c>
    </row>
    <row customHeight="1" ht="15.75">
      <c r="A40" s="1739" t="s">
        <v>101</v>
      </c>
      <c r="C40" s="152"/>
      <c r="D40" s="165"/>
      <c r="E40" s="260" t="s">
        <v>438</v>
      </c>
      <c r="F40" s="256"/>
      <c r="G40" s="256"/>
      <c r="H40" s="257"/>
      <c r="I40" s="2227"/>
      <c r="M40" s="139">
        <v>15</v>
      </c>
    </row>
    <row s="11342" customFormat="1" customHeight="1" ht="3">
      <c r="A41" s="1739"/>
      <c r="K41" s="252"/>
      <c r="L41" s="252"/>
      <c r="M41" s="196">
        <v>3</v>
      </c>
    </row>
    <row customHeight="1" ht="26.25">
      <c r="D42" s="1737" t="s">
        <v>920</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84</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BAD03477-569C-6745-A057-6A22521F654E}"/>
    <hyperlink ref="H24" r:id="rId3" tooltip="https://portal.eias.ru/Portal/DownloadPage.aspx?type=12&amp;guid=ff5ef654-9518-468c-ad56-892eb9b93493" xr:uid="{7AF14AE8-2C81-A81A-4733-196AC8C73707}"/>
    <hyperlink ref="H26" r:id="rId4" tooltip="https://portal.eias.ru/Portal/DownloadPage.aspx?type=12&amp;guid=ff5ef654-9518-468c-ad56-892eb9b93493" xr:uid="{8FF08DC2-1278-F80C-6025-4CB927C6A8F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A05FA-5FEF-F154-197C-014C34B1FB4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1345" width="25.140625" hidden="1" customWidth="1"/>
    <col min="3" max="3" style="3384" width="9.140625" hidden="1" customWidth="1"/>
    <col min="4" max="4" style="3673"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2"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216</v>
      </c>
      <c r="B2" s="1836" t="s">
        <v>217</v>
      </c>
      <c r="C2" s="425"/>
      <c r="D2" s="400"/>
      <c r="E2" s="1087"/>
      <c r="F2" s="1087"/>
      <c r="G2" s="2483" t="str">
        <f>INDEX(PT_DIFFERENTIATION_NTAR,MATCH(B2,PT_DIFFERENTIATION_NTAR_ID,0))</f>
        <v/>
      </c>
      <c r="H2" s="1920"/>
      <c r="I2" s="1795"/>
      <c r="J2" s="1829"/>
      <c r="K2" s="1921"/>
      <c r="L2" s="1920" t="s">
        <v>422</v>
      </c>
      <c r="M2" s="1931"/>
      <c r="N2" s="390"/>
      <c r="O2" s="1680"/>
      <c r="P2" s="1680"/>
      <c r="AH2" s="1687">
        <v>0</v>
      </c>
    </row>
    <row s="2774" customFormat="1" customHeight="1" ht="18.75" hidden="1">
      <c r="A3" s="1836"/>
      <c r="B3" s="1836"/>
      <c r="C3" s="425" t="s">
        <v>1267</v>
      </c>
      <c r="D3" s="400"/>
      <c r="E3" s="1087"/>
      <c r="F3" s="1087"/>
      <c r="G3" s="2483"/>
      <c r="H3" s="1556"/>
      <c r="I3" s="707" t="s">
        <v>1268</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216</v>
      </c>
      <c r="B5" s="1836" t="s">
        <v>217</v>
      </c>
      <c r="C5" s="425"/>
      <c r="D5" s="400"/>
      <c r="E5" s="1087"/>
      <c r="F5" s="1087"/>
      <c r="G5" s="2483" t="str">
        <f>INDEX(PT_DIFFERENTIATION_NTAR,MATCH(B5,PT_DIFFERENTIATION_NTAR_ID,0))</f>
        <v/>
      </c>
      <c r="H5" s="1920"/>
      <c r="I5" s="1795"/>
      <c r="J5" s="1829"/>
      <c r="K5" s="1834"/>
      <c r="L5" s="1920" t="s">
        <v>422</v>
      </c>
      <c r="M5" s="1931"/>
      <c r="N5" s="390"/>
      <c r="O5" s="1680"/>
      <c r="P5" s="1680"/>
      <c r="AH5" s="1687">
        <v>0</v>
      </c>
    </row>
    <row s="2774" customFormat="1" customHeight="1" ht="18.75" hidden="1">
      <c r="A6" s="1836"/>
      <c r="B6" s="1836"/>
      <c r="C6" s="425" t="s">
        <v>1269</v>
      </c>
      <c r="D6" s="400"/>
      <c r="E6" s="1087"/>
      <c r="F6" s="1087"/>
      <c r="G6" s="2483"/>
      <c r="H6" s="1556"/>
      <c r="I6" s="707" t="s">
        <v>1268</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422</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422</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45645</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59/4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416</v>
      </c>
      <c r="F19" s="2265"/>
      <c r="G19" s="2265"/>
      <c r="H19" s="2265"/>
      <c r="I19" s="2265"/>
      <c r="J19" s="2265"/>
      <c r="K19" s="2265"/>
      <c r="L19" s="2265"/>
      <c r="M19" s="2445" t="s">
        <v>417</v>
      </c>
      <c r="AH19" s="430">
        <v>21</v>
      </c>
    </row>
    <row customHeight="1" ht="22.049999999999997">
      <c r="D20" s="432"/>
      <c r="E20" s="2333" t="s">
        <v>90</v>
      </c>
      <c r="F20" s="2280" t="s">
        <v>189</v>
      </c>
      <c r="G20" s="2280" t="s">
        <v>190</v>
      </c>
      <c r="H20" s="2442" t="s">
        <v>1270</v>
      </c>
      <c r="I20" s="2443"/>
      <c r="J20" s="2489"/>
      <c r="K20" s="2280" t="s">
        <v>419</v>
      </c>
      <c r="L20" s="2280" t="s">
        <v>506</v>
      </c>
      <c r="M20" s="2445"/>
      <c r="AH20" s="430">
        <v>21</v>
      </c>
    </row>
    <row customHeight="1" ht="22.049999999999997">
      <c r="D21" s="432"/>
      <c r="E21" s="2335"/>
      <c r="F21" s="2281"/>
      <c r="G21" s="2281"/>
      <c r="H21" s="2274" t="s">
        <v>1271</v>
      </c>
      <c r="I21" s="2276"/>
      <c r="J21" s="164" t="s">
        <v>1272</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179</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422</v>
      </c>
      <c r="L23" s="2517"/>
      <c r="M23" s="1825"/>
      <c r="N23" s="390"/>
      <c r="AH23" s="430">
        <v>19</v>
      </c>
    </row>
    <row customHeight="1" ht="60.75" hidden="1">
      <c r="A24" s="1836" t="s">
        <v>216</v>
      </c>
      <c r="B24" s="1836" t="s">
        <v>217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422</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1267</v>
      </c>
      <c r="D25" s="2522"/>
      <c r="E25" s="2260"/>
      <c r="F25" s="2526"/>
      <c r="G25" s="2483"/>
      <c r="H25" s="1556"/>
      <c r="I25" s="707" t="s">
        <v>1268</v>
      </c>
      <c r="J25" s="627"/>
      <c r="K25" s="1556"/>
      <c r="L25" s="270"/>
      <c r="M25" s="2226"/>
      <c r="N25" s="390"/>
      <c r="O25" s="1680"/>
      <c r="P25" s="1680"/>
      <c r="AH25" s="1687">
        <v>0</v>
      </c>
    </row>
    <row customHeight="1" ht="0.75" hidden="1">
      <c r="A26" s="1836"/>
      <c r="B26" s="1836"/>
      <c r="C26" s="425" t="s">
        <v>1273</v>
      </c>
      <c r="D26" s="2522"/>
      <c r="E26" s="2260"/>
      <c r="F26" s="2439"/>
      <c r="G26" s="456"/>
      <c r="H26" s="1556"/>
      <c r="I26" s="451"/>
      <c r="J26" s="405"/>
      <c r="K26" s="1556"/>
      <c r="L26" s="257"/>
      <c r="M26" s="2226"/>
      <c r="N26" s="390"/>
      <c r="AH26" s="430">
        <v>0</v>
      </c>
    </row>
    <row s="2774" customFormat="1" customHeight="1" ht="45" hidden="1">
      <c r="A27" s="1836" t="s">
        <v>221</v>
      </c>
      <c r="B27" s="1836" t="s">
        <v>222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422</v>
      </c>
      <c r="M27" s="2226"/>
      <c r="N27" s="390"/>
      <c r="O27" s="1680"/>
      <c r="P27" s="1680"/>
      <c r="AH27" s="1687">
        <v>0</v>
      </c>
    </row>
    <row s="2774" customFormat="1" customHeight="1" ht="18.75" hidden="1">
      <c r="A28" s="1836"/>
      <c r="B28" s="1836"/>
      <c r="C28" s="425" t="s">
        <v>1267</v>
      </c>
      <c r="D28" s="2518"/>
      <c r="E28" s="2519"/>
      <c r="F28" s="2520"/>
      <c r="G28" s="2483"/>
      <c r="H28" s="1556"/>
      <c r="I28" s="707" t="s">
        <v>1268</v>
      </c>
      <c r="J28" s="627"/>
      <c r="K28" s="1556"/>
      <c r="L28" s="270"/>
      <c r="M28" s="2226"/>
      <c r="N28" s="390"/>
      <c r="O28" s="1680"/>
      <c r="P28" s="1680"/>
      <c r="AH28" s="1687">
        <v>0</v>
      </c>
    </row>
    <row s="2774" customFormat="1" customHeight="1" ht="0.75" hidden="1">
      <c r="A29" s="1836"/>
      <c r="B29" s="1836"/>
      <c r="C29" s="425" t="s">
        <v>1273</v>
      </c>
      <c r="D29" s="2518"/>
      <c r="E29" s="2260"/>
      <c r="F29" s="2439"/>
      <c r="G29" s="456"/>
      <c r="H29" s="1556"/>
      <c r="I29" s="707"/>
      <c r="J29" s="627"/>
      <c r="K29" s="1556"/>
      <c r="L29" s="270"/>
      <c r="M29" s="2226"/>
      <c r="N29" s="390"/>
      <c r="O29" s="1680"/>
      <c r="P29" s="1680"/>
      <c r="AH29" s="1687">
        <v>0</v>
      </c>
    </row>
    <row s="2774" customFormat="1" customHeight="1" ht="45" hidden="1">
      <c r="A30" s="1836" t="s">
        <v>228</v>
      </c>
      <c r="B30" s="1836" t="s">
        <v>229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422</v>
      </c>
      <c r="M30" s="2226"/>
      <c r="N30" s="390"/>
      <c r="O30" s="1680"/>
      <c r="P30" s="1680"/>
      <c r="AH30" s="1687">
        <v>0</v>
      </c>
    </row>
    <row s="2774" customFormat="1" customHeight="1" ht="18.75" hidden="1">
      <c r="A31" s="1836"/>
      <c r="B31" s="1836"/>
      <c r="C31" s="425" t="s">
        <v>1267</v>
      </c>
      <c r="D31" s="2518"/>
      <c r="E31" s="2260"/>
      <c r="F31" s="2439"/>
      <c r="G31" s="2483"/>
      <c r="H31" s="1556"/>
      <c r="I31" s="707" t="s">
        <v>1268</v>
      </c>
      <c r="J31" s="627"/>
      <c r="K31" s="1556"/>
      <c r="L31" s="270"/>
      <c r="M31" s="2226"/>
      <c r="N31" s="390"/>
      <c r="O31" s="1680"/>
      <c r="P31" s="1680"/>
      <c r="AH31" s="1687">
        <v>0</v>
      </c>
    </row>
    <row s="2774" customFormat="1" customHeight="1" ht="0.75" hidden="1">
      <c r="A32" s="1836"/>
      <c r="B32" s="1836"/>
      <c r="C32" s="425" t="s">
        <v>1273</v>
      </c>
      <c r="D32" s="2518"/>
      <c r="E32" s="2260"/>
      <c r="F32" s="2439"/>
      <c r="G32" s="456"/>
      <c r="H32" s="1556"/>
      <c r="I32" s="707"/>
      <c r="J32" s="627"/>
      <c r="K32" s="1556"/>
      <c r="L32" s="270"/>
      <c r="M32" s="2226"/>
      <c r="N32" s="390"/>
      <c r="O32" s="1680"/>
      <c r="P32" s="1680"/>
      <c r="AH32" s="1687">
        <v>0</v>
      </c>
    </row>
    <row s="2774" customFormat="1" customHeight="1" ht="45" hidden="1">
      <c r="A33" s="1836" t="s">
        <v>234</v>
      </c>
      <c r="B33" s="1836" t="s">
        <v>235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422</v>
      </c>
      <c r="M33" s="2226"/>
      <c r="N33" s="390"/>
      <c r="O33" s="1680"/>
      <c r="P33" s="1680"/>
      <c r="AH33" s="1687">
        <v>0</v>
      </c>
    </row>
    <row s="2774" customFormat="1" customHeight="1" ht="18.75" hidden="1">
      <c r="A34" s="1836"/>
      <c r="B34" s="1836"/>
      <c r="C34" s="425" t="s">
        <v>1267</v>
      </c>
      <c r="D34" s="2518"/>
      <c r="E34" s="2260"/>
      <c r="F34" s="2439"/>
      <c r="G34" s="2483"/>
      <c r="H34" s="1556"/>
      <c r="I34" s="707" t="s">
        <v>1268</v>
      </c>
      <c r="J34" s="627"/>
      <c r="K34" s="1556"/>
      <c r="L34" s="270"/>
      <c r="M34" s="2226"/>
      <c r="N34" s="390"/>
      <c r="O34" s="1680"/>
      <c r="P34" s="1680"/>
      <c r="AH34" s="1687">
        <v>0</v>
      </c>
    </row>
    <row s="2774" customFormat="1" customHeight="1" ht="0.75" hidden="1">
      <c r="A35" s="1836"/>
      <c r="B35" s="1836"/>
      <c r="C35" s="425" t="s">
        <v>1273</v>
      </c>
      <c r="D35" s="2518"/>
      <c r="E35" s="2260"/>
      <c r="F35" s="2439"/>
      <c r="G35" s="456"/>
      <c r="H35" s="1556"/>
      <c r="I35" s="707"/>
      <c r="J35" s="627"/>
      <c r="K35" s="1556"/>
      <c r="L35" s="270"/>
      <c r="M35" s="2226"/>
      <c r="N35" s="390"/>
      <c r="O35" s="1680"/>
      <c r="P35" s="1680"/>
      <c r="AH35" s="1687">
        <v>0</v>
      </c>
    </row>
    <row s="2774" customFormat="1" customHeight="1" ht="18.75" hidden="1">
      <c r="A36" s="1836" t="s">
        <v>240</v>
      </c>
      <c r="B36" s="1836" t="s">
        <v>241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422</v>
      </c>
      <c r="M36" s="2226"/>
      <c r="N36" s="390"/>
      <c r="O36" s="1680"/>
      <c r="P36" s="1680"/>
      <c r="AH36" s="1687">
        <v>0</v>
      </c>
    </row>
    <row s="2774" customFormat="1" customHeight="1" ht="18.75" hidden="1">
      <c r="A37" s="1836"/>
      <c r="B37" s="1836"/>
      <c r="C37" s="425" t="s">
        <v>1267</v>
      </c>
      <c r="D37" s="2518"/>
      <c r="E37" s="2260"/>
      <c r="F37" s="2439"/>
      <c r="G37" s="2483"/>
      <c r="H37" s="1556"/>
      <c r="I37" s="707" t="s">
        <v>1268</v>
      </c>
      <c r="J37" s="627"/>
      <c r="K37" s="1556"/>
      <c r="L37" s="270"/>
      <c r="M37" s="2226"/>
      <c r="N37" s="390"/>
      <c r="O37" s="1680"/>
      <c r="P37" s="1680"/>
      <c r="AH37" s="1687">
        <v>0</v>
      </c>
    </row>
    <row s="2774" customFormat="1" customHeight="1" ht="0.75" hidden="1">
      <c r="A38" s="1836"/>
      <c r="B38" s="1836"/>
      <c r="C38" s="425" t="s">
        <v>1273</v>
      </c>
      <c r="D38" s="2518"/>
      <c r="E38" s="2260"/>
      <c r="F38" s="2439"/>
      <c r="G38" s="456"/>
      <c r="H38" s="1556"/>
      <c r="I38" s="707"/>
      <c r="J38" s="627"/>
      <c r="K38" s="1556"/>
      <c r="L38" s="270"/>
      <c r="M38" s="2226"/>
      <c r="N38" s="390"/>
      <c r="O38" s="1680"/>
      <c r="P38" s="1680"/>
      <c r="AH38" s="1687">
        <v>0</v>
      </c>
    </row>
    <row s="2774" customFormat="1" customHeight="1" ht="18.75" hidden="1">
      <c r="A39" s="1836" t="s">
        <v>246</v>
      </c>
      <c r="B39" s="1836" t="s">
        <v>247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422</v>
      </c>
      <c r="M39" s="2226"/>
      <c r="N39" s="390"/>
      <c r="O39" s="1680"/>
      <c r="P39" s="1680"/>
      <c r="AH39" s="1687">
        <v>0</v>
      </c>
    </row>
    <row s="2774" customFormat="1" customHeight="1" ht="18.75" hidden="1">
      <c r="A40" s="1836"/>
      <c r="B40" s="1836"/>
      <c r="C40" s="425" t="s">
        <v>1267</v>
      </c>
      <c r="D40" s="2518"/>
      <c r="E40" s="2260"/>
      <c r="F40" s="2439"/>
      <c r="G40" s="2483"/>
      <c r="H40" s="1556"/>
      <c r="I40" s="707" t="s">
        <v>1268</v>
      </c>
      <c r="J40" s="627"/>
      <c r="K40" s="1556"/>
      <c r="L40" s="270"/>
      <c r="M40" s="2226"/>
      <c r="N40" s="390"/>
      <c r="O40" s="1680"/>
      <c r="P40" s="1680"/>
      <c r="AH40" s="1687">
        <v>0</v>
      </c>
    </row>
    <row s="2774" customFormat="1" customHeight="1" ht="0.75" hidden="1">
      <c r="A41" s="1836"/>
      <c r="B41" s="1836"/>
      <c r="C41" s="425" t="s">
        <v>1273</v>
      </c>
      <c r="D41" s="2518"/>
      <c r="E41" s="2260"/>
      <c r="F41" s="2439"/>
      <c r="G41" s="456"/>
      <c r="H41" s="1556"/>
      <c r="I41" s="707"/>
      <c r="J41" s="627"/>
      <c r="K41" s="1556"/>
      <c r="L41" s="270"/>
      <c r="M41" s="2226"/>
      <c r="N41" s="390"/>
      <c r="O41" s="1680"/>
      <c r="P41" s="1680"/>
      <c r="AH41" s="1687">
        <v>0</v>
      </c>
    </row>
    <row s="2774" customFormat="1" customHeight="1" ht="18.75" hidden="1">
      <c r="A42" s="1836" t="s">
        <v>252</v>
      </c>
      <c r="B42" s="1836" t="s">
        <v>253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422</v>
      </c>
      <c r="M42" s="2226"/>
      <c r="N42" s="390"/>
      <c r="O42" s="1680"/>
      <c r="P42" s="1680"/>
      <c r="AH42" s="1687">
        <v>0</v>
      </c>
    </row>
    <row s="2774" customFormat="1" customHeight="1" ht="18.75" hidden="1">
      <c r="A43" s="1836"/>
      <c r="B43" s="1836"/>
      <c r="C43" s="425" t="s">
        <v>1267</v>
      </c>
      <c r="D43" s="2518"/>
      <c r="E43" s="2260"/>
      <c r="F43" s="2439"/>
      <c r="G43" s="2483"/>
      <c r="H43" s="1556"/>
      <c r="I43" s="707" t="s">
        <v>1268</v>
      </c>
      <c r="J43" s="627"/>
      <c r="K43" s="1556"/>
      <c r="L43" s="270"/>
      <c r="M43" s="2226"/>
      <c r="N43" s="390"/>
      <c r="O43" s="1680"/>
      <c r="P43" s="1680"/>
      <c r="AH43" s="1687">
        <v>0</v>
      </c>
    </row>
    <row s="2774" customFormat="1" customHeight="1" ht="0.75" hidden="1">
      <c r="A44" s="1836"/>
      <c r="B44" s="1836"/>
      <c r="C44" s="425" t="s">
        <v>1273</v>
      </c>
      <c r="D44" s="2518"/>
      <c r="E44" s="2260"/>
      <c r="F44" s="2439"/>
      <c r="G44" s="456"/>
      <c r="H44" s="1556"/>
      <c r="I44" s="707"/>
      <c r="J44" s="627"/>
      <c r="K44" s="1556"/>
      <c r="L44" s="270"/>
      <c r="M44" s="2226"/>
      <c r="N44" s="390"/>
      <c r="O44" s="1680"/>
      <c r="P44" s="1680"/>
      <c r="AH44" s="1687">
        <v>0</v>
      </c>
    </row>
    <row s="2774" customFormat="1" customHeight="1" ht="18.75" hidden="1">
      <c r="A45" s="1836" t="s">
        <v>258</v>
      </c>
      <c r="B45" s="1836" t="s">
        <v>259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422</v>
      </c>
      <c r="M45" s="2226"/>
      <c r="N45" s="390"/>
      <c r="O45" s="1680"/>
      <c r="P45" s="1680"/>
      <c r="AH45" s="1687">
        <v>0</v>
      </c>
    </row>
    <row s="2774" customFormat="1" customHeight="1" ht="18.75" hidden="1">
      <c r="A46" s="1836"/>
      <c r="B46" s="1836"/>
      <c r="C46" s="425" t="s">
        <v>1267</v>
      </c>
      <c r="D46" s="2518"/>
      <c r="E46" s="2260"/>
      <c r="F46" s="2439"/>
      <c r="G46" s="2483"/>
      <c r="H46" s="1556"/>
      <c r="I46" s="707" t="s">
        <v>1268</v>
      </c>
      <c r="J46" s="627"/>
      <c r="K46" s="1556"/>
      <c r="L46" s="270"/>
      <c r="M46" s="2226"/>
      <c r="N46" s="390"/>
      <c r="O46" s="1680"/>
      <c r="P46" s="1680"/>
      <c r="AH46" s="1687">
        <v>0</v>
      </c>
    </row>
    <row s="2774" customFormat="1" customHeight="1" ht="0.75" hidden="1">
      <c r="A47" s="1836"/>
      <c r="B47" s="1836"/>
      <c r="C47" s="425" t="s">
        <v>1273</v>
      </c>
      <c r="D47" s="2518"/>
      <c r="E47" s="2260"/>
      <c r="F47" s="2439"/>
      <c r="G47" s="456"/>
      <c r="H47" s="1556"/>
      <c r="I47" s="707"/>
      <c r="J47" s="627"/>
      <c r="K47" s="1556"/>
      <c r="L47" s="270"/>
      <c r="M47" s="2226"/>
      <c r="N47" s="390"/>
      <c r="O47" s="1680"/>
      <c r="P47" s="1680"/>
      <c r="AH47" s="1687">
        <v>0</v>
      </c>
    </row>
    <row s="2774" customFormat="1" customHeight="1" ht="18.75" hidden="1">
      <c r="A48" s="1836" t="s">
        <v>264</v>
      </c>
      <c r="B48" s="1836" t="s">
        <v>265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422</v>
      </c>
      <c r="M48" s="2226"/>
      <c r="N48" s="390"/>
      <c r="O48" s="1680"/>
      <c r="P48" s="1680"/>
      <c r="AH48" s="1687">
        <v>0</v>
      </c>
    </row>
    <row s="2774" customFormat="1" customHeight="1" ht="18.75" hidden="1">
      <c r="A49" s="1836"/>
      <c r="B49" s="1836"/>
      <c r="C49" s="425" t="s">
        <v>1267</v>
      </c>
      <c r="D49" s="2518"/>
      <c r="E49" s="2260"/>
      <c r="F49" s="2439"/>
      <c r="G49" s="2483"/>
      <c r="H49" s="1556"/>
      <c r="I49" s="707" t="s">
        <v>1268</v>
      </c>
      <c r="J49" s="627"/>
      <c r="K49" s="1556"/>
      <c r="L49" s="270"/>
      <c r="M49" s="2226"/>
      <c r="N49" s="390"/>
      <c r="O49" s="1680"/>
      <c r="P49" s="1680"/>
      <c r="AH49" s="1687">
        <v>0</v>
      </c>
    </row>
    <row s="2774" customFormat="1" customHeight="1" ht="0.75" hidden="1">
      <c r="A50" s="1836"/>
      <c r="B50" s="1836"/>
      <c r="C50" s="425" t="s">
        <v>1273</v>
      </c>
      <c r="D50" s="2518"/>
      <c r="E50" s="2260"/>
      <c r="F50" s="2439"/>
      <c r="G50" s="456"/>
      <c r="H50" s="1556"/>
      <c r="I50" s="707"/>
      <c r="J50" s="627"/>
      <c r="K50" s="1556"/>
      <c r="L50" s="270"/>
      <c r="M50" s="2226"/>
      <c r="N50" s="390"/>
      <c r="O50" s="1680"/>
      <c r="P50" s="1680"/>
      <c r="AH50" s="1687">
        <v>0</v>
      </c>
    </row>
    <row s="2774" customFormat="1" customHeight="1" ht="18.75" hidden="1">
      <c r="A51" s="1836" t="s">
        <v>284</v>
      </c>
      <c r="B51" s="1836" t="s">
        <v>285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422</v>
      </c>
      <c r="M51" s="2226"/>
      <c r="N51" s="390"/>
      <c r="O51" s="1680"/>
      <c r="P51" s="1680"/>
      <c r="AH51" s="1687">
        <v>0</v>
      </c>
    </row>
    <row s="2774" customFormat="1" customHeight="1" ht="18.75" hidden="1">
      <c r="A52" s="1836"/>
      <c r="B52" s="1836"/>
      <c r="C52" s="425" t="s">
        <v>1267</v>
      </c>
      <c r="D52" s="2518"/>
      <c r="E52" s="2260"/>
      <c r="F52" s="2439"/>
      <c r="G52" s="2483"/>
      <c r="H52" s="1556"/>
      <c r="I52" s="707" t="s">
        <v>1268</v>
      </c>
      <c r="J52" s="627"/>
      <c r="K52" s="1556"/>
      <c r="L52" s="270"/>
      <c r="M52" s="2226"/>
      <c r="N52" s="390"/>
      <c r="O52" s="1680"/>
      <c r="P52" s="1680"/>
      <c r="AH52" s="1687">
        <v>0</v>
      </c>
    </row>
    <row s="2774" customFormat="1" customHeight="1" ht="0.75" hidden="1">
      <c r="A53" s="1836"/>
      <c r="B53" s="1836"/>
      <c r="C53" s="425" t="s">
        <v>1273</v>
      </c>
      <c r="D53" s="2518"/>
      <c r="E53" s="2260"/>
      <c r="F53" s="2439"/>
      <c r="G53" s="456"/>
      <c r="H53" s="1556"/>
      <c r="I53" s="707"/>
      <c r="J53" s="627"/>
      <c r="K53" s="1556"/>
      <c r="L53" s="270"/>
      <c r="M53" s="2226"/>
      <c r="N53" s="390"/>
      <c r="O53" s="1680"/>
      <c r="P53" s="1680"/>
      <c r="AH53" s="1687">
        <v>0</v>
      </c>
    </row>
    <row s="2774" customFormat="1" customHeight="1" ht="18.75" hidden="1">
      <c r="A54" s="1836" t="s">
        <v>289</v>
      </c>
      <c r="B54" s="1836" t="s">
        <v>290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422</v>
      </c>
      <c r="M54" s="2226"/>
      <c r="N54" s="390"/>
      <c r="O54" s="1680"/>
      <c r="P54" s="1680"/>
      <c r="AH54" s="1687">
        <v>0</v>
      </c>
    </row>
    <row s="2774" customFormat="1" customHeight="1" ht="18.75" hidden="1">
      <c r="A55" s="1836"/>
      <c r="B55" s="1836"/>
      <c r="C55" s="425" t="s">
        <v>1267</v>
      </c>
      <c r="D55" s="2518"/>
      <c r="E55" s="2260"/>
      <c r="F55" s="2439"/>
      <c r="G55" s="2483"/>
      <c r="H55" s="1556"/>
      <c r="I55" s="707" t="s">
        <v>1268</v>
      </c>
      <c r="J55" s="627"/>
      <c r="K55" s="1556"/>
      <c r="L55" s="270"/>
      <c r="M55" s="2226"/>
      <c r="N55" s="390"/>
      <c r="O55" s="1680"/>
      <c r="P55" s="1680"/>
      <c r="AH55" s="1687">
        <v>0</v>
      </c>
    </row>
    <row s="2774" customFormat="1" customHeight="1" ht="0.75" hidden="1">
      <c r="A56" s="1836"/>
      <c r="B56" s="1836"/>
      <c r="C56" s="425" t="s">
        <v>1273</v>
      </c>
      <c r="D56" s="2518"/>
      <c r="E56" s="2260"/>
      <c r="F56" s="2439"/>
      <c r="G56" s="456"/>
      <c r="H56" s="1556"/>
      <c r="I56" s="707"/>
      <c r="J56" s="627"/>
      <c r="K56" s="1556"/>
      <c r="L56" s="270"/>
      <c r="M56" s="2226"/>
      <c r="N56" s="390"/>
      <c r="O56" s="1680"/>
      <c r="P56" s="1680"/>
      <c r="AH56" s="1687">
        <v>0</v>
      </c>
    </row>
    <row s="2774" customFormat="1" customHeight="1" ht="18.75" hidden="1">
      <c r="A57" s="1836" t="s">
        <v>294</v>
      </c>
      <c r="B57" s="1836" t="s">
        <v>295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422</v>
      </c>
      <c r="M57" s="2226"/>
      <c r="N57" s="390"/>
      <c r="O57" s="1680"/>
      <c r="P57" s="1680"/>
      <c r="AH57" s="1687">
        <v>0</v>
      </c>
    </row>
    <row s="2774" customFormat="1" customHeight="1" ht="18.75" hidden="1">
      <c r="A58" s="1836"/>
      <c r="B58" s="1836"/>
      <c r="C58" s="425" t="s">
        <v>1267</v>
      </c>
      <c r="D58" s="2518"/>
      <c r="E58" s="2260"/>
      <c r="F58" s="2439"/>
      <c r="G58" s="2483"/>
      <c r="H58" s="1556"/>
      <c r="I58" s="707" t="s">
        <v>1268</v>
      </c>
      <c r="J58" s="627"/>
      <c r="K58" s="1556"/>
      <c r="L58" s="270"/>
      <c r="M58" s="2226"/>
      <c r="N58" s="390"/>
      <c r="O58" s="1680"/>
      <c r="P58" s="1680"/>
      <c r="AH58" s="1687">
        <v>0</v>
      </c>
    </row>
    <row s="2774" customFormat="1" customHeight="1" ht="0.75" hidden="1">
      <c r="A59" s="1836"/>
      <c r="B59" s="1836"/>
      <c r="C59" s="425" t="s">
        <v>1273</v>
      </c>
      <c r="D59" s="2518"/>
      <c r="E59" s="2260"/>
      <c r="F59" s="2439"/>
      <c r="G59" s="456"/>
      <c r="H59" s="1556"/>
      <c r="I59" s="707"/>
      <c r="J59" s="627"/>
      <c r="K59" s="1556"/>
      <c r="L59" s="270"/>
      <c r="M59" s="2226"/>
      <c r="N59" s="390"/>
      <c r="O59" s="1680"/>
      <c r="P59" s="1680"/>
      <c r="AH59" s="1687">
        <v>0</v>
      </c>
    </row>
    <row s="2774" customFormat="1" customHeight="1" ht="18.75" hidden="1">
      <c r="A60" s="1836" t="s">
        <v>299</v>
      </c>
      <c r="B60" s="1836" t="s">
        <v>300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422</v>
      </c>
      <c r="M60" s="2226"/>
      <c r="N60" s="390"/>
      <c r="O60" s="1680"/>
      <c r="P60" s="1680"/>
      <c r="AH60" s="1687">
        <v>0</v>
      </c>
    </row>
    <row s="2774" customFormat="1" customHeight="1" ht="18.75" hidden="1">
      <c r="A61" s="1836"/>
      <c r="B61" s="1836"/>
      <c r="C61" s="425" t="s">
        <v>1267</v>
      </c>
      <c r="D61" s="2518"/>
      <c r="E61" s="2260"/>
      <c r="F61" s="2439"/>
      <c r="G61" s="2483"/>
      <c r="H61" s="1556"/>
      <c r="I61" s="707" t="s">
        <v>1268</v>
      </c>
      <c r="J61" s="627"/>
      <c r="K61" s="1556"/>
      <c r="L61" s="270"/>
      <c r="M61" s="2226"/>
      <c r="N61" s="390"/>
      <c r="O61" s="1680"/>
      <c r="P61" s="1680"/>
      <c r="AH61" s="1687">
        <v>0</v>
      </c>
    </row>
    <row s="2774" customFormat="1" customHeight="1" ht="0.75" hidden="1">
      <c r="A62" s="1836"/>
      <c r="B62" s="1836"/>
      <c r="C62" s="425" t="s">
        <v>1273</v>
      </c>
      <c r="D62" s="2518"/>
      <c r="E62" s="2260"/>
      <c r="F62" s="2439"/>
      <c r="G62" s="456"/>
      <c r="H62" s="1556"/>
      <c r="I62" s="707"/>
      <c r="J62" s="627"/>
      <c r="K62" s="1556"/>
      <c r="L62" s="270"/>
      <c r="M62" s="2226"/>
      <c r="N62" s="390"/>
      <c r="O62" s="1680"/>
      <c r="P62" s="1680"/>
      <c r="AH62" s="1687">
        <v>0</v>
      </c>
    </row>
    <row s="2774" customFormat="1" customHeight="1" ht="18.75" hidden="1">
      <c r="A63" s="1836" t="s">
        <v>304</v>
      </c>
      <c r="B63" s="1836" t="s">
        <v>305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422</v>
      </c>
      <c r="M63" s="2226"/>
      <c r="N63" s="390"/>
      <c r="O63" s="1680"/>
      <c r="P63" s="1680"/>
      <c r="AH63" s="1687">
        <v>0</v>
      </c>
    </row>
    <row s="2774" customFormat="1" customHeight="1" ht="18.75" hidden="1">
      <c r="A64" s="1836"/>
      <c r="B64" s="1836"/>
      <c r="C64" s="425" t="s">
        <v>1267</v>
      </c>
      <c r="D64" s="2518"/>
      <c r="E64" s="2260"/>
      <c r="F64" s="2439"/>
      <c r="G64" s="2483"/>
      <c r="H64" s="1556"/>
      <c r="I64" s="707" t="s">
        <v>1268</v>
      </c>
      <c r="J64" s="627"/>
      <c r="K64" s="1556"/>
      <c r="L64" s="270"/>
      <c r="M64" s="2226"/>
      <c r="N64" s="390"/>
      <c r="O64" s="1680"/>
      <c r="P64" s="1680"/>
      <c r="AH64" s="1687">
        <v>0</v>
      </c>
    </row>
    <row s="2774" customFormat="1" customHeight="1" ht="0.75" hidden="1">
      <c r="A65" s="1836"/>
      <c r="B65" s="1836"/>
      <c r="C65" s="425" t="s">
        <v>1273</v>
      </c>
      <c r="D65" s="2518"/>
      <c r="E65" s="2260"/>
      <c r="F65" s="2439"/>
      <c r="G65" s="456"/>
      <c r="H65" s="1556"/>
      <c r="I65" s="707"/>
      <c r="J65" s="627"/>
      <c r="K65" s="1556"/>
      <c r="L65" s="270"/>
      <c r="M65" s="2226"/>
      <c r="N65" s="390"/>
      <c r="O65" s="1680"/>
      <c r="P65" s="1680"/>
      <c r="AH65" s="1687">
        <v>0</v>
      </c>
    </row>
    <row s="2774" customFormat="1" customHeight="1" ht="18.75" hidden="1">
      <c r="A66" s="1836" t="s">
        <v>311</v>
      </c>
      <c r="B66" s="1836" t="s">
        <v>312</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422</v>
      </c>
      <c r="M66" s="2226"/>
      <c r="N66" s="390"/>
      <c r="O66" s="1680"/>
      <c r="P66" s="1680"/>
      <c r="AH66" s="1687">
        <v>0</v>
      </c>
    </row>
    <row s="2774" customFormat="1" customHeight="1" ht="18.75" hidden="1">
      <c r="A67" s="1836"/>
      <c r="B67" s="1836"/>
      <c r="C67" s="425" t="s">
        <v>1267</v>
      </c>
      <c r="D67" s="2518"/>
      <c r="E67" s="2260"/>
      <c r="F67" s="2439"/>
      <c r="G67" s="2483"/>
      <c r="H67" s="1556"/>
      <c r="I67" s="707" t="s">
        <v>1268</v>
      </c>
      <c r="J67" s="627"/>
      <c r="K67" s="1556"/>
      <c r="L67" s="270"/>
      <c r="M67" s="2226"/>
      <c r="N67" s="390"/>
      <c r="O67" s="1680"/>
      <c r="P67" s="1680"/>
      <c r="AH67" s="1687">
        <v>0</v>
      </c>
    </row>
    <row s="2774" customFormat="1" customHeight="1" ht="0.75" hidden="1">
      <c r="A68" s="1836"/>
      <c r="B68" s="1836"/>
      <c r="C68" s="425" t="s">
        <v>1273</v>
      </c>
      <c r="D68" s="2518"/>
      <c r="E68" s="2260"/>
      <c r="F68" s="2439"/>
      <c r="G68" s="456"/>
      <c r="H68" s="1556"/>
      <c r="I68" s="707"/>
      <c r="J68" s="627"/>
      <c r="K68" s="1556"/>
      <c r="L68" s="270"/>
      <c r="M68" s="2226"/>
      <c r="N68" s="390"/>
      <c r="O68" s="1680"/>
      <c r="P68" s="1680"/>
      <c r="AH68" s="1687">
        <v>0</v>
      </c>
    </row>
    <row s="2774" customFormat="1" customHeight="1" ht="18.75" hidden="1">
      <c r="A69" s="1836" t="s">
        <v>371</v>
      </c>
      <c r="B69" s="1836" t="s">
        <v>372</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422</v>
      </c>
      <c r="M69" s="2226"/>
      <c r="N69" s="390"/>
      <c r="O69" s="1680"/>
      <c r="P69" s="1680"/>
      <c r="AH69" s="1687">
        <v>0</v>
      </c>
    </row>
    <row s="2774" customFormat="1" customHeight="1" ht="18.75" hidden="1">
      <c r="A70" s="1836"/>
      <c r="B70" s="1836"/>
      <c r="C70" s="425" t="s">
        <v>1267</v>
      </c>
      <c r="D70" s="2518"/>
      <c r="E70" s="2260"/>
      <c r="F70" s="2439"/>
      <c r="G70" s="2483"/>
      <c r="H70" s="1556"/>
      <c r="I70" s="707" t="s">
        <v>1268</v>
      </c>
      <c r="J70" s="627"/>
      <c r="K70" s="1556"/>
      <c r="L70" s="270"/>
      <c r="M70" s="2226"/>
      <c r="N70" s="390"/>
      <c r="O70" s="1680"/>
      <c r="P70" s="1680"/>
      <c r="AH70" s="1687">
        <v>0</v>
      </c>
    </row>
    <row s="2774" customFormat="1" customHeight="1" ht="0.75" hidden="1">
      <c r="A71" s="1836"/>
      <c r="B71" s="1836"/>
      <c r="C71" s="425" t="s">
        <v>1273</v>
      </c>
      <c r="D71" s="2518"/>
      <c r="E71" s="2260"/>
      <c r="F71" s="2439"/>
      <c r="G71" s="456"/>
      <c r="H71" s="1556"/>
      <c r="I71" s="707"/>
      <c r="J71" s="627"/>
      <c r="K71" s="1556"/>
      <c r="L71" s="270"/>
      <c r="M71" s="2226"/>
      <c r="N71" s="390"/>
      <c r="O71" s="1680"/>
      <c r="P71" s="1680"/>
      <c r="AH71" s="1687">
        <v>0</v>
      </c>
    </row>
    <row s="2774" customFormat="1" customHeight="1" ht="18.75" hidden="1">
      <c r="A72" s="1836" t="s">
        <v>376</v>
      </c>
      <c r="B72" s="1836" t="s">
        <v>377</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422</v>
      </c>
      <c r="M72" s="2226"/>
      <c r="N72" s="390"/>
      <c r="O72" s="1680"/>
      <c r="P72" s="1680"/>
      <c r="AH72" s="1687">
        <v>0</v>
      </c>
    </row>
    <row s="2774" customFormat="1" customHeight="1" ht="18.75" hidden="1">
      <c r="A73" s="1836"/>
      <c r="B73" s="1836"/>
      <c r="C73" s="425" t="s">
        <v>1267</v>
      </c>
      <c r="D73" s="2518"/>
      <c r="E73" s="2260"/>
      <c r="F73" s="2439"/>
      <c r="G73" s="2483"/>
      <c r="H73" s="1556"/>
      <c r="I73" s="707" t="s">
        <v>1268</v>
      </c>
      <c r="J73" s="627"/>
      <c r="K73" s="1556"/>
      <c r="L73" s="270"/>
      <c r="M73" s="2226"/>
      <c r="N73" s="390"/>
      <c r="O73" s="1680"/>
      <c r="P73" s="1680"/>
      <c r="AH73" s="1687">
        <v>0</v>
      </c>
    </row>
    <row s="2774" customFormat="1" customHeight="1" ht="0.75" hidden="1">
      <c r="A74" s="1836"/>
      <c r="B74" s="1836"/>
      <c r="C74" s="425" t="s">
        <v>1273</v>
      </c>
      <c r="D74" s="2518"/>
      <c r="E74" s="2260"/>
      <c r="F74" s="2439"/>
      <c r="G74" s="456"/>
      <c r="H74" s="1556"/>
      <c r="I74" s="707"/>
      <c r="J74" s="627"/>
      <c r="K74" s="1556"/>
      <c r="L74" s="270"/>
      <c r="M74" s="2226"/>
      <c r="N74" s="390"/>
      <c r="O74" s="1680"/>
      <c r="P74" s="1680"/>
      <c r="AH74" s="1687">
        <v>0</v>
      </c>
    </row>
    <row s="2774" customFormat="1" customHeight="1" ht="18.75" hidden="1">
      <c r="A75" s="1836" t="s">
        <v>381</v>
      </c>
      <c r="B75" s="1836" t="s">
        <v>382</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422</v>
      </c>
      <c r="M75" s="2226"/>
      <c r="N75" s="390"/>
      <c r="O75" s="1680"/>
      <c r="P75" s="1680"/>
      <c r="AH75" s="1687">
        <v>0</v>
      </c>
    </row>
    <row s="2774" customFormat="1" customHeight="1" ht="18.75" hidden="1">
      <c r="A76" s="1836"/>
      <c r="B76" s="1836"/>
      <c r="C76" s="425" t="s">
        <v>1267</v>
      </c>
      <c r="D76" s="2518"/>
      <c r="E76" s="2260"/>
      <c r="F76" s="2439"/>
      <c r="G76" s="2483"/>
      <c r="H76" s="1556"/>
      <c r="I76" s="707" t="s">
        <v>1268</v>
      </c>
      <c r="J76" s="627"/>
      <c r="K76" s="1556"/>
      <c r="L76" s="270"/>
      <c r="M76" s="2226"/>
      <c r="N76" s="390"/>
      <c r="O76" s="1680"/>
      <c r="P76" s="1680"/>
      <c r="AH76" s="1687">
        <v>0</v>
      </c>
    </row>
    <row s="2774" customFormat="1" customHeight="1" ht="0.75" hidden="1">
      <c r="A77" s="1836"/>
      <c r="B77" s="1836"/>
      <c r="C77" s="425" t="s">
        <v>1273</v>
      </c>
      <c r="D77" s="2518"/>
      <c r="E77" s="2260"/>
      <c r="F77" s="2439"/>
      <c r="G77" s="456"/>
      <c r="H77" s="1556"/>
      <c r="I77" s="707"/>
      <c r="J77" s="627"/>
      <c r="K77" s="1556"/>
      <c r="L77" s="270"/>
      <c r="M77" s="2226"/>
      <c r="N77" s="390"/>
      <c r="O77" s="1680"/>
      <c r="P77" s="1680"/>
      <c r="AH77" s="1687">
        <v>0</v>
      </c>
    </row>
    <row s="2774" customFormat="1" customHeight="1" ht="18.75" hidden="1">
      <c r="A78" s="1836" t="s">
        <v>386</v>
      </c>
      <c r="B78" s="1836" t="s">
        <v>387</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422</v>
      </c>
      <c r="M78" s="2226"/>
      <c r="N78" s="390"/>
      <c r="O78" s="1680"/>
      <c r="P78" s="1680"/>
      <c r="AH78" s="1687">
        <v>0</v>
      </c>
    </row>
    <row s="2774" customFormat="1" customHeight="1" ht="18.75" hidden="1">
      <c r="A79" s="1836"/>
      <c r="B79" s="1836"/>
      <c r="C79" s="425" t="s">
        <v>1267</v>
      </c>
      <c r="D79" s="2518"/>
      <c r="E79" s="2260"/>
      <c r="F79" s="2439"/>
      <c r="G79" s="2483"/>
      <c r="H79" s="1556"/>
      <c r="I79" s="707" t="s">
        <v>1268</v>
      </c>
      <c r="J79" s="627"/>
      <c r="K79" s="1556"/>
      <c r="L79" s="270"/>
      <c r="M79" s="2226"/>
      <c r="N79" s="390"/>
      <c r="O79" s="1680"/>
      <c r="P79" s="1680"/>
      <c r="AH79" s="1687">
        <v>0</v>
      </c>
    </row>
    <row s="2774" customFormat="1" customHeight="1" ht="0.75" hidden="1">
      <c r="A80" s="1836"/>
      <c r="B80" s="1836"/>
      <c r="C80" s="425" t="s">
        <v>1273</v>
      </c>
      <c r="D80" s="2518"/>
      <c r="E80" s="2260"/>
      <c r="F80" s="2439"/>
      <c r="G80" s="456"/>
      <c r="H80" s="1556"/>
      <c r="I80" s="707"/>
      <c r="J80" s="627"/>
      <c r="K80" s="1556"/>
      <c r="L80" s="270"/>
      <c r="M80" s="2226"/>
      <c r="N80" s="390"/>
      <c r="O80" s="1680"/>
      <c r="P80" s="1680"/>
      <c r="AH80" s="1687">
        <v>0</v>
      </c>
    </row>
    <row s="2774" customFormat="1" customHeight="1" ht="18.75" hidden="1">
      <c r="A81" s="1836" t="s">
        <v>391</v>
      </c>
      <c r="B81" s="1836" t="s">
        <v>392</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422</v>
      </c>
      <c r="M81" s="2226"/>
      <c r="N81" s="390"/>
      <c r="O81" s="1680"/>
      <c r="P81" s="1680"/>
      <c r="AH81" s="1687">
        <v>0</v>
      </c>
    </row>
    <row s="2774" customFormat="1" customHeight="1" ht="18.75" hidden="1">
      <c r="A82" s="1836"/>
      <c r="B82" s="1836"/>
      <c r="C82" s="425" t="s">
        <v>1267</v>
      </c>
      <c r="D82" s="2518"/>
      <c r="E82" s="2260"/>
      <c r="F82" s="2439"/>
      <c r="G82" s="2483"/>
      <c r="H82" s="1556"/>
      <c r="I82" s="707" t="s">
        <v>1268</v>
      </c>
      <c r="J82" s="627"/>
      <c r="K82" s="1556"/>
      <c r="L82" s="270"/>
      <c r="M82" s="2226"/>
      <c r="N82" s="390"/>
      <c r="O82" s="1680"/>
      <c r="P82" s="1680"/>
      <c r="AH82" s="1687">
        <v>0</v>
      </c>
    </row>
    <row s="2774" customFormat="1" customHeight="1" ht="1.05">
      <c r="A83" s="1836"/>
      <c r="B83" s="1836"/>
      <c r="C83" s="425" t="s">
        <v>1273</v>
      </c>
      <c r="D83" s="2518"/>
      <c r="E83" s="2260"/>
      <c r="F83" s="2439"/>
      <c r="G83" s="456"/>
      <c r="H83" s="1556"/>
      <c r="I83" s="707"/>
      <c r="J83" s="627"/>
      <c r="K83" s="1556"/>
      <c r="L83" s="270"/>
      <c r="M83" s="2226"/>
      <c r="N83" s="390"/>
      <c r="O83" s="1680"/>
      <c r="P83" s="1680"/>
      <c r="AH83" s="1687">
        <v>1</v>
      </c>
    </row>
    <row customHeight="1" ht="19.95">
      <c r="A84" s="1836"/>
      <c r="B84" s="1836"/>
      <c r="D84" s="432"/>
      <c r="E84" s="203" t="s">
        <v>105</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422</v>
      </c>
      <c r="G85" s="254" t="s">
        <v>422</v>
      </c>
      <c r="H85" s="2274" t="s">
        <v>422</v>
      </c>
      <c r="I85" s="2276"/>
      <c r="J85" s="254" t="s">
        <v>422</v>
      </c>
      <c r="K85" s="254" t="s">
        <v>422</v>
      </c>
      <c r="L85" s="457"/>
      <c r="M85" s="401" t="s">
        <v>1274</v>
      </c>
      <c r="N85" s="390"/>
      <c r="AH85" s="430">
        <v>34</v>
      </c>
    </row>
    <row customHeight="1" ht="19.95">
      <c r="A86" s="1836"/>
      <c r="B86" s="1836"/>
      <c r="D86" s="432"/>
      <c r="E86" s="203" t="s">
        <v>92</v>
      </c>
      <c r="F86" s="2516" t="s">
        <v>1275</v>
      </c>
      <c r="G86" s="2516"/>
      <c r="H86" s="2516"/>
      <c r="I86" s="2516"/>
      <c r="J86" s="2516"/>
      <c r="K86" s="2516"/>
      <c r="L86" s="2516"/>
      <c r="M86" s="353"/>
      <c r="N86" s="390"/>
      <c r="AH86" s="430">
        <v>19</v>
      </c>
    </row>
    <row s="2774" customFormat="1" customHeight="1" ht="60.75" hidden="1">
      <c r="A87" s="1836" t="s">
        <v>216</v>
      </c>
      <c r="B87" s="1836" t="s">
        <v>217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422</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1269</v>
      </c>
      <c r="D88" s="2518"/>
      <c r="E88" s="2260"/>
      <c r="F88" s="2439"/>
      <c r="G88" s="2483"/>
      <c r="H88" s="1556"/>
      <c r="I88" s="707" t="s">
        <v>1268</v>
      </c>
      <c r="J88" s="627"/>
      <c r="K88" s="1556"/>
      <c r="L88" s="270"/>
      <c r="M88" s="2226"/>
      <c r="N88" s="390"/>
      <c r="O88" s="1680"/>
      <c r="P88" s="1680"/>
      <c r="AH88" s="1687">
        <v>0</v>
      </c>
    </row>
    <row s="2774" customFormat="1" customHeight="1" ht="0.75" hidden="1">
      <c r="A89" s="1836"/>
      <c r="B89" s="1836"/>
      <c r="C89" s="425" t="s">
        <v>1276</v>
      </c>
      <c r="D89" s="2518"/>
      <c r="E89" s="2260"/>
      <c r="F89" s="2439"/>
      <c r="G89" s="456"/>
      <c r="H89" s="1556"/>
      <c r="I89" s="707"/>
      <c r="J89" s="627"/>
      <c r="K89" s="1556"/>
      <c r="L89" s="270"/>
      <c r="M89" s="2226"/>
      <c r="N89" s="390"/>
      <c r="O89" s="1680"/>
      <c r="P89" s="1680"/>
      <c r="AH89" s="1687">
        <v>0</v>
      </c>
    </row>
    <row s="2774" customFormat="1" customHeight="1" ht="45" hidden="1">
      <c r="A90" s="1836" t="s">
        <v>221</v>
      </c>
      <c r="B90" s="1836" t="s">
        <v>222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422</v>
      </c>
      <c r="M90" s="2227"/>
      <c r="N90" s="390"/>
      <c r="O90" s="1680"/>
      <c r="P90" s="1680"/>
      <c r="AH90" s="1687">
        <v>0</v>
      </c>
    </row>
    <row s="2774" customFormat="1" customHeight="1" ht="18.75" hidden="1">
      <c r="A91" s="1836"/>
      <c r="B91" s="1836"/>
      <c r="C91" s="425" t="s">
        <v>1269</v>
      </c>
      <c r="D91" s="2518"/>
      <c r="E91" s="2260"/>
      <c r="F91" s="2439"/>
      <c r="G91" s="2483"/>
      <c r="H91" s="1556"/>
      <c r="I91" s="707" t="s">
        <v>1268</v>
      </c>
      <c r="J91" s="627"/>
      <c r="K91" s="1556"/>
      <c r="L91" s="270"/>
      <c r="M91" s="1917"/>
      <c r="N91" s="390"/>
      <c r="O91" s="1680"/>
      <c r="P91" s="1680"/>
      <c r="AH91" s="1687">
        <v>0</v>
      </c>
    </row>
    <row s="2774" customFormat="1" customHeight="1" ht="0.75" hidden="1">
      <c r="A92" s="1836"/>
      <c r="B92" s="1836"/>
      <c r="C92" s="425" t="s">
        <v>1276</v>
      </c>
      <c r="D92" s="2518"/>
      <c r="E92" s="2260"/>
      <c r="F92" s="2439"/>
      <c r="G92" s="456"/>
      <c r="H92" s="1556"/>
      <c r="I92" s="707"/>
      <c r="J92" s="627"/>
      <c r="K92" s="1556"/>
      <c r="L92" s="270"/>
      <c r="M92" s="397"/>
      <c r="N92" s="390"/>
      <c r="O92" s="1680"/>
      <c r="P92" s="1680"/>
      <c r="AH92" s="1687">
        <v>0</v>
      </c>
    </row>
    <row s="2774" customFormat="1" customHeight="1" ht="45" hidden="1">
      <c r="A93" s="1836" t="s">
        <v>228</v>
      </c>
      <c r="B93" s="1836" t="s">
        <v>229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422</v>
      </c>
      <c r="M93" s="397"/>
      <c r="N93" s="390"/>
      <c r="O93" s="1680"/>
      <c r="P93" s="1680"/>
      <c r="AH93" s="1687">
        <v>0</v>
      </c>
    </row>
    <row s="2774" customFormat="1" customHeight="1" ht="18.75" hidden="1">
      <c r="A94" s="1836"/>
      <c r="B94" s="1836"/>
      <c r="C94" s="425" t="s">
        <v>1269</v>
      </c>
      <c r="D94" s="2518"/>
      <c r="E94" s="2260"/>
      <c r="F94" s="2439"/>
      <c r="G94" s="2483"/>
      <c r="H94" s="1556"/>
      <c r="I94" s="707" t="s">
        <v>1268</v>
      </c>
      <c r="J94" s="627"/>
      <c r="K94" s="1556"/>
      <c r="L94" s="270"/>
      <c r="M94" s="397"/>
      <c r="N94" s="390"/>
      <c r="O94" s="1680"/>
      <c r="P94" s="1680"/>
      <c r="AH94" s="1687">
        <v>0</v>
      </c>
    </row>
    <row s="2774" customFormat="1" customHeight="1" ht="0.75" hidden="1">
      <c r="A95" s="1836"/>
      <c r="B95" s="1836"/>
      <c r="C95" s="425" t="s">
        <v>1276</v>
      </c>
      <c r="D95" s="2518"/>
      <c r="E95" s="2260"/>
      <c r="F95" s="2439"/>
      <c r="G95" s="456"/>
      <c r="H95" s="1556"/>
      <c r="I95" s="707"/>
      <c r="J95" s="627"/>
      <c r="K95" s="1556"/>
      <c r="L95" s="270"/>
      <c r="M95" s="397"/>
      <c r="N95" s="390"/>
      <c r="O95" s="1680"/>
      <c r="P95" s="1680"/>
      <c r="AH95" s="1687">
        <v>0</v>
      </c>
    </row>
    <row s="2774" customFormat="1" customHeight="1" ht="45" hidden="1">
      <c r="A96" s="1836" t="s">
        <v>234</v>
      </c>
      <c r="B96" s="1836" t="s">
        <v>235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422</v>
      </c>
      <c r="M96" s="397"/>
      <c r="N96" s="390"/>
      <c r="O96" s="1680"/>
      <c r="P96" s="1680"/>
      <c r="AH96" s="1687">
        <v>0</v>
      </c>
    </row>
    <row s="2774" customFormat="1" customHeight="1" ht="18.75" hidden="1">
      <c r="A97" s="1836"/>
      <c r="B97" s="1836"/>
      <c r="C97" s="425" t="s">
        <v>1269</v>
      </c>
      <c r="D97" s="2518"/>
      <c r="E97" s="2260"/>
      <c r="F97" s="2439"/>
      <c r="G97" s="2483"/>
      <c r="H97" s="1556"/>
      <c r="I97" s="707" t="s">
        <v>1268</v>
      </c>
      <c r="J97" s="627"/>
      <c r="K97" s="1556"/>
      <c r="L97" s="270"/>
      <c r="M97" s="397"/>
      <c r="N97" s="390"/>
      <c r="O97" s="1680"/>
      <c r="P97" s="1680"/>
      <c r="AH97" s="1687">
        <v>0</v>
      </c>
    </row>
    <row s="2774" customFormat="1" customHeight="1" ht="0.75" hidden="1">
      <c r="A98" s="1836"/>
      <c r="B98" s="1836"/>
      <c r="C98" s="425" t="s">
        <v>1276</v>
      </c>
      <c r="D98" s="2518"/>
      <c r="E98" s="2260"/>
      <c r="F98" s="2439"/>
      <c r="G98" s="456"/>
      <c r="H98" s="1556"/>
      <c r="I98" s="707"/>
      <c r="J98" s="627"/>
      <c r="K98" s="1556"/>
      <c r="L98" s="270"/>
      <c r="M98" s="397"/>
      <c r="N98" s="390"/>
      <c r="O98" s="1680"/>
      <c r="P98" s="1680"/>
      <c r="AH98" s="1687">
        <v>0</v>
      </c>
    </row>
    <row s="2774" customFormat="1" customHeight="1" ht="18.75" hidden="1">
      <c r="A99" s="1836" t="s">
        <v>240</v>
      </c>
      <c r="B99" s="1836" t="s">
        <v>241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422</v>
      </c>
      <c r="M99" s="397"/>
      <c r="N99" s="390"/>
      <c r="O99" s="1680"/>
      <c r="P99" s="1680"/>
      <c r="AH99" s="1687">
        <v>0</v>
      </c>
    </row>
    <row s="2774" customFormat="1" customHeight="1" ht="18.75" hidden="1">
      <c r="A100" s="1836"/>
      <c r="B100" s="1836"/>
      <c r="C100" s="425" t="s">
        <v>1269</v>
      </c>
      <c r="D100" s="2518"/>
      <c r="E100" s="2260"/>
      <c r="F100" s="2439"/>
      <c r="G100" s="2483"/>
      <c r="H100" s="1556"/>
      <c r="I100" s="707" t="s">
        <v>1268</v>
      </c>
      <c r="J100" s="627"/>
      <c r="K100" s="1556"/>
      <c r="L100" s="270"/>
      <c r="M100" s="397"/>
      <c r="N100" s="390"/>
      <c r="O100" s="1680"/>
      <c r="P100" s="1680"/>
      <c r="AH100" s="1687">
        <v>0</v>
      </c>
    </row>
    <row s="2774" customFormat="1" customHeight="1" ht="0.75" hidden="1">
      <c r="A101" s="1836"/>
      <c r="B101" s="1836"/>
      <c r="C101" s="425" t="s">
        <v>1276</v>
      </c>
      <c r="D101" s="2518"/>
      <c r="E101" s="2260"/>
      <c r="F101" s="2439"/>
      <c r="G101" s="456"/>
      <c r="H101" s="1556"/>
      <c r="I101" s="707"/>
      <c r="J101" s="627"/>
      <c r="K101" s="1556"/>
      <c r="L101" s="270"/>
      <c r="M101" s="397"/>
      <c r="N101" s="390"/>
      <c r="O101" s="1680"/>
      <c r="P101" s="1680"/>
      <c r="AH101" s="1687">
        <v>0</v>
      </c>
    </row>
    <row s="2774" customFormat="1" customHeight="1" ht="18.75" hidden="1">
      <c r="A102" s="1836" t="s">
        <v>246</v>
      </c>
      <c r="B102" s="1836" t="s">
        <v>247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422</v>
      </c>
      <c r="M102" s="397"/>
      <c r="N102" s="390"/>
      <c r="O102" s="1680"/>
      <c r="P102" s="1680"/>
      <c r="AH102" s="1687">
        <v>0</v>
      </c>
    </row>
    <row s="2774" customFormat="1" customHeight="1" ht="18.75" hidden="1">
      <c r="A103" s="1836"/>
      <c r="B103" s="1836"/>
      <c r="C103" s="425" t="s">
        <v>1269</v>
      </c>
      <c r="D103" s="2518"/>
      <c r="E103" s="2260"/>
      <c r="F103" s="2439"/>
      <c r="G103" s="2483"/>
      <c r="H103" s="1556"/>
      <c r="I103" s="707" t="s">
        <v>1268</v>
      </c>
      <c r="J103" s="627"/>
      <c r="K103" s="1556"/>
      <c r="L103" s="270"/>
      <c r="M103" s="397"/>
      <c r="N103" s="390"/>
      <c r="O103" s="1680"/>
      <c r="P103" s="1680"/>
      <c r="AH103" s="1687">
        <v>0</v>
      </c>
    </row>
    <row s="2774" customFormat="1" customHeight="1" ht="0.75" hidden="1">
      <c r="A104" s="1836"/>
      <c r="B104" s="1836"/>
      <c r="C104" s="425" t="s">
        <v>1276</v>
      </c>
      <c r="D104" s="2518"/>
      <c r="E104" s="2260"/>
      <c r="F104" s="2439"/>
      <c r="G104" s="456"/>
      <c r="H104" s="1556"/>
      <c r="I104" s="707"/>
      <c r="J104" s="627"/>
      <c r="K104" s="1556"/>
      <c r="L104" s="270"/>
      <c r="M104" s="397"/>
      <c r="N104" s="390"/>
      <c r="O104" s="1680"/>
      <c r="P104" s="1680"/>
      <c r="AH104" s="1687">
        <v>0</v>
      </c>
    </row>
    <row s="2774" customFormat="1" customHeight="1" ht="18.75" hidden="1">
      <c r="A105" s="1836" t="s">
        <v>252</v>
      </c>
      <c r="B105" s="1836" t="s">
        <v>253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422</v>
      </c>
      <c r="M105" s="397"/>
      <c r="N105" s="390"/>
      <c r="O105" s="1680"/>
      <c r="P105" s="1680"/>
      <c r="AH105" s="1687">
        <v>0</v>
      </c>
    </row>
    <row s="2774" customFormat="1" customHeight="1" ht="18.75" hidden="1">
      <c r="A106" s="1836"/>
      <c r="B106" s="1836"/>
      <c r="C106" s="425" t="s">
        <v>1269</v>
      </c>
      <c r="D106" s="2518"/>
      <c r="E106" s="2260"/>
      <c r="F106" s="2439"/>
      <c r="G106" s="2483"/>
      <c r="H106" s="1556"/>
      <c r="I106" s="707" t="s">
        <v>1268</v>
      </c>
      <c r="J106" s="627"/>
      <c r="K106" s="1556"/>
      <c r="L106" s="270"/>
      <c r="M106" s="397"/>
      <c r="N106" s="390"/>
      <c r="O106" s="1680"/>
      <c r="P106" s="1680"/>
      <c r="AH106" s="1687">
        <v>0</v>
      </c>
    </row>
    <row s="2774" customFormat="1" customHeight="1" ht="0.75" hidden="1">
      <c r="A107" s="1836"/>
      <c r="B107" s="1836"/>
      <c r="C107" s="425" t="s">
        <v>1276</v>
      </c>
      <c r="D107" s="2518"/>
      <c r="E107" s="2260"/>
      <c r="F107" s="2439"/>
      <c r="G107" s="456"/>
      <c r="H107" s="1556"/>
      <c r="I107" s="707"/>
      <c r="J107" s="627"/>
      <c r="K107" s="1556"/>
      <c r="L107" s="270"/>
      <c r="M107" s="397"/>
      <c r="N107" s="390"/>
      <c r="O107" s="1680"/>
      <c r="P107" s="1680"/>
      <c r="AH107" s="1687">
        <v>0</v>
      </c>
    </row>
    <row s="2774" customFormat="1" customHeight="1" ht="18.75" hidden="1">
      <c r="A108" s="1836" t="s">
        <v>258</v>
      </c>
      <c r="B108" s="1836" t="s">
        <v>259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422</v>
      </c>
      <c r="M108" s="397"/>
      <c r="N108" s="390"/>
      <c r="O108" s="1680"/>
      <c r="P108" s="1680"/>
      <c r="AH108" s="1687">
        <v>0</v>
      </c>
    </row>
    <row s="2774" customFormat="1" customHeight="1" ht="18.75" hidden="1">
      <c r="A109" s="1836"/>
      <c r="B109" s="1836"/>
      <c r="C109" s="425" t="s">
        <v>1269</v>
      </c>
      <c r="D109" s="2518"/>
      <c r="E109" s="2260"/>
      <c r="F109" s="2439"/>
      <c r="G109" s="2483"/>
      <c r="H109" s="1556"/>
      <c r="I109" s="707" t="s">
        <v>1268</v>
      </c>
      <c r="J109" s="627"/>
      <c r="K109" s="1556"/>
      <c r="L109" s="270"/>
      <c r="M109" s="397"/>
      <c r="N109" s="390"/>
      <c r="O109" s="1680"/>
      <c r="P109" s="1680"/>
      <c r="AH109" s="1687">
        <v>0</v>
      </c>
    </row>
    <row s="2774" customFormat="1" customHeight="1" ht="0.75" hidden="1">
      <c r="A110" s="1836"/>
      <c r="B110" s="1836"/>
      <c r="C110" s="425" t="s">
        <v>1276</v>
      </c>
      <c r="D110" s="2518"/>
      <c r="E110" s="2260"/>
      <c r="F110" s="2439"/>
      <c r="G110" s="456"/>
      <c r="H110" s="1556"/>
      <c r="I110" s="707"/>
      <c r="J110" s="627"/>
      <c r="K110" s="1556"/>
      <c r="L110" s="270"/>
      <c r="M110" s="397"/>
      <c r="N110" s="390"/>
      <c r="O110" s="1680"/>
      <c r="P110" s="1680"/>
      <c r="AH110" s="1687">
        <v>0</v>
      </c>
    </row>
    <row s="2774" customFormat="1" customHeight="1" ht="18.75" hidden="1">
      <c r="A111" s="1836" t="s">
        <v>264</v>
      </c>
      <c r="B111" s="1836" t="s">
        <v>265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422</v>
      </c>
      <c r="M111" s="397"/>
      <c r="N111" s="390"/>
      <c r="O111" s="1680"/>
      <c r="P111" s="1680"/>
      <c r="AH111" s="1687">
        <v>0</v>
      </c>
    </row>
    <row s="2774" customFormat="1" customHeight="1" ht="18.75" hidden="1">
      <c r="A112" s="1836"/>
      <c r="B112" s="1836"/>
      <c r="C112" s="425" t="s">
        <v>1269</v>
      </c>
      <c r="D112" s="2518"/>
      <c r="E112" s="2260"/>
      <c r="F112" s="2439"/>
      <c r="G112" s="2483"/>
      <c r="H112" s="1556"/>
      <c r="I112" s="707" t="s">
        <v>1268</v>
      </c>
      <c r="J112" s="627"/>
      <c r="K112" s="1556"/>
      <c r="L112" s="270"/>
      <c r="M112" s="397"/>
      <c r="N112" s="390"/>
      <c r="O112" s="1680"/>
      <c r="P112" s="1680"/>
      <c r="AH112" s="1687">
        <v>0</v>
      </c>
    </row>
    <row s="2774" customFormat="1" customHeight="1" ht="0.75" hidden="1">
      <c r="A113" s="1836"/>
      <c r="B113" s="1836"/>
      <c r="C113" s="425" t="s">
        <v>1276</v>
      </c>
      <c r="D113" s="2518"/>
      <c r="E113" s="2260"/>
      <c r="F113" s="2439"/>
      <c r="G113" s="456"/>
      <c r="H113" s="1556"/>
      <c r="I113" s="707"/>
      <c r="J113" s="627"/>
      <c r="K113" s="1556"/>
      <c r="L113" s="270"/>
      <c r="M113" s="397"/>
      <c r="N113" s="390"/>
      <c r="O113" s="1680"/>
      <c r="P113" s="1680"/>
      <c r="AH113" s="1687">
        <v>0</v>
      </c>
    </row>
    <row s="2774" customFormat="1" customHeight="1" ht="18.75" hidden="1">
      <c r="A114" s="1836" t="s">
        <v>284</v>
      </c>
      <c r="B114" s="1836" t="s">
        <v>285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422</v>
      </c>
      <c r="M114" s="397"/>
      <c r="N114" s="390"/>
      <c r="O114" s="1680"/>
      <c r="P114" s="1680"/>
      <c r="AH114" s="1687">
        <v>0</v>
      </c>
    </row>
    <row s="2774" customFormat="1" customHeight="1" ht="18.75" hidden="1">
      <c r="A115" s="1836"/>
      <c r="B115" s="1836"/>
      <c r="C115" s="425" t="s">
        <v>1269</v>
      </c>
      <c r="D115" s="2518"/>
      <c r="E115" s="2260"/>
      <c r="F115" s="2439"/>
      <c r="G115" s="2483"/>
      <c r="H115" s="1556"/>
      <c r="I115" s="707" t="s">
        <v>1268</v>
      </c>
      <c r="J115" s="627"/>
      <c r="K115" s="1556"/>
      <c r="L115" s="270"/>
      <c r="M115" s="397"/>
      <c r="N115" s="390"/>
      <c r="O115" s="1680"/>
      <c r="P115" s="1680"/>
      <c r="AH115" s="1687">
        <v>0</v>
      </c>
    </row>
    <row s="2774" customFormat="1" customHeight="1" ht="0.75" hidden="1">
      <c r="A116" s="1836"/>
      <c r="B116" s="1836"/>
      <c r="C116" s="425" t="s">
        <v>1276</v>
      </c>
      <c r="D116" s="2518"/>
      <c r="E116" s="2260"/>
      <c r="F116" s="2439"/>
      <c r="G116" s="456"/>
      <c r="H116" s="1556"/>
      <c r="I116" s="707"/>
      <c r="J116" s="627"/>
      <c r="K116" s="1556"/>
      <c r="L116" s="270"/>
      <c r="M116" s="397"/>
      <c r="N116" s="390"/>
      <c r="O116" s="1680"/>
      <c r="P116" s="1680"/>
      <c r="AH116" s="1687">
        <v>0</v>
      </c>
    </row>
    <row s="2774" customFormat="1" customHeight="1" ht="18.75" hidden="1">
      <c r="A117" s="1836" t="s">
        <v>289</v>
      </c>
      <c r="B117" s="1836" t="s">
        <v>290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422</v>
      </c>
      <c r="M117" s="397"/>
      <c r="N117" s="390"/>
      <c r="O117" s="1680"/>
      <c r="P117" s="1680"/>
      <c r="AH117" s="1687">
        <v>0</v>
      </c>
    </row>
    <row s="2774" customFormat="1" customHeight="1" ht="18.75" hidden="1">
      <c r="A118" s="1836"/>
      <c r="B118" s="1836"/>
      <c r="C118" s="425" t="s">
        <v>1269</v>
      </c>
      <c r="D118" s="2518"/>
      <c r="E118" s="2260"/>
      <c r="F118" s="2439"/>
      <c r="G118" s="2483"/>
      <c r="H118" s="1556"/>
      <c r="I118" s="707" t="s">
        <v>1268</v>
      </c>
      <c r="J118" s="627"/>
      <c r="K118" s="1556"/>
      <c r="L118" s="270"/>
      <c r="M118" s="397"/>
      <c r="N118" s="390"/>
      <c r="O118" s="1680"/>
      <c r="P118" s="1680"/>
      <c r="AH118" s="1687">
        <v>0</v>
      </c>
    </row>
    <row s="2774" customFormat="1" customHeight="1" ht="0.75" hidden="1">
      <c r="A119" s="1836"/>
      <c r="B119" s="1836"/>
      <c r="C119" s="425" t="s">
        <v>1276</v>
      </c>
      <c r="D119" s="2518"/>
      <c r="E119" s="2260"/>
      <c r="F119" s="2439"/>
      <c r="G119" s="456"/>
      <c r="H119" s="1556"/>
      <c r="I119" s="707"/>
      <c r="J119" s="627"/>
      <c r="K119" s="1556"/>
      <c r="L119" s="270"/>
      <c r="M119" s="397"/>
      <c r="N119" s="390"/>
      <c r="O119" s="1680"/>
      <c r="P119" s="1680"/>
      <c r="AH119" s="1687">
        <v>0</v>
      </c>
    </row>
    <row s="2774" customFormat="1" customHeight="1" ht="18.75" hidden="1">
      <c r="A120" s="1836" t="s">
        <v>294</v>
      </c>
      <c r="B120" s="1836" t="s">
        <v>295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422</v>
      </c>
      <c r="M120" s="397"/>
      <c r="N120" s="390"/>
      <c r="O120" s="1680"/>
      <c r="P120" s="1680"/>
      <c r="AH120" s="1687">
        <v>0</v>
      </c>
    </row>
    <row s="2774" customFormat="1" customHeight="1" ht="18.75" hidden="1">
      <c r="A121" s="1836"/>
      <c r="B121" s="1836"/>
      <c r="C121" s="425" t="s">
        <v>1269</v>
      </c>
      <c r="D121" s="2518"/>
      <c r="E121" s="2260"/>
      <c r="F121" s="2439"/>
      <c r="G121" s="2483"/>
      <c r="H121" s="1556"/>
      <c r="I121" s="707" t="s">
        <v>1268</v>
      </c>
      <c r="J121" s="627"/>
      <c r="K121" s="1556"/>
      <c r="L121" s="270"/>
      <c r="M121" s="397"/>
      <c r="N121" s="390"/>
      <c r="O121" s="1680"/>
      <c r="P121" s="1680"/>
      <c r="AH121" s="1687">
        <v>0</v>
      </c>
    </row>
    <row s="2774" customFormat="1" customHeight="1" ht="0.75" hidden="1">
      <c r="A122" s="1836"/>
      <c r="B122" s="1836"/>
      <c r="C122" s="425" t="s">
        <v>1276</v>
      </c>
      <c r="D122" s="2518"/>
      <c r="E122" s="2260"/>
      <c r="F122" s="2439"/>
      <c r="G122" s="456"/>
      <c r="H122" s="1556"/>
      <c r="I122" s="707"/>
      <c r="J122" s="627"/>
      <c r="K122" s="1556"/>
      <c r="L122" s="270"/>
      <c r="M122" s="397"/>
      <c r="N122" s="390"/>
      <c r="O122" s="1680"/>
      <c r="P122" s="1680"/>
      <c r="AH122" s="1687">
        <v>0</v>
      </c>
    </row>
    <row s="2774" customFormat="1" customHeight="1" ht="18.75" hidden="1">
      <c r="A123" s="1836" t="s">
        <v>299</v>
      </c>
      <c r="B123" s="1836" t="s">
        <v>300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422</v>
      </c>
      <c r="M123" s="397"/>
      <c r="N123" s="390"/>
      <c r="O123" s="1680"/>
      <c r="P123" s="1680"/>
      <c r="AH123" s="1687">
        <v>0</v>
      </c>
    </row>
    <row s="2774" customFormat="1" customHeight="1" ht="18.75" hidden="1">
      <c r="A124" s="1836"/>
      <c r="B124" s="1836"/>
      <c r="C124" s="425" t="s">
        <v>1269</v>
      </c>
      <c r="D124" s="2518"/>
      <c r="E124" s="2260"/>
      <c r="F124" s="2439"/>
      <c r="G124" s="2483"/>
      <c r="H124" s="1556"/>
      <c r="I124" s="707" t="s">
        <v>1268</v>
      </c>
      <c r="J124" s="627"/>
      <c r="K124" s="1556"/>
      <c r="L124" s="270"/>
      <c r="M124" s="397"/>
      <c r="N124" s="390"/>
      <c r="O124" s="1680"/>
      <c r="P124" s="1680"/>
      <c r="AH124" s="1687">
        <v>0</v>
      </c>
    </row>
    <row s="2774" customFormat="1" customHeight="1" ht="0.75" hidden="1">
      <c r="A125" s="1836"/>
      <c r="B125" s="1836"/>
      <c r="C125" s="425" t="s">
        <v>1276</v>
      </c>
      <c r="D125" s="2518"/>
      <c r="E125" s="2260"/>
      <c r="F125" s="2439"/>
      <c r="G125" s="456"/>
      <c r="H125" s="1556"/>
      <c r="I125" s="707"/>
      <c r="J125" s="627"/>
      <c r="K125" s="1556"/>
      <c r="L125" s="270"/>
      <c r="M125" s="397"/>
      <c r="N125" s="390"/>
      <c r="O125" s="1680"/>
      <c r="P125" s="1680"/>
      <c r="AH125" s="1687">
        <v>0</v>
      </c>
    </row>
    <row s="2774" customFormat="1" customHeight="1" ht="18.75" hidden="1">
      <c r="A126" s="1836" t="s">
        <v>304</v>
      </c>
      <c r="B126" s="1836" t="s">
        <v>305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422</v>
      </c>
      <c r="M126" s="397"/>
      <c r="N126" s="390"/>
      <c r="O126" s="1680"/>
      <c r="P126" s="1680"/>
      <c r="AH126" s="1687">
        <v>0</v>
      </c>
    </row>
    <row s="2774" customFormat="1" customHeight="1" ht="18.75" hidden="1">
      <c r="A127" s="1836"/>
      <c r="B127" s="1836"/>
      <c r="C127" s="425" t="s">
        <v>1269</v>
      </c>
      <c r="D127" s="2518"/>
      <c r="E127" s="2260"/>
      <c r="F127" s="2439"/>
      <c r="G127" s="2483"/>
      <c r="H127" s="1556"/>
      <c r="I127" s="707" t="s">
        <v>1268</v>
      </c>
      <c r="J127" s="627"/>
      <c r="K127" s="1556"/>
      <c r="L127" s="270"/>
      <c r="M127" s="397"/>
      <c r="N127" s="390"/>
      <c r="O127" s="1680"/>
      <c r="P127" s="1680"/>
      <c r="AH127" s="1687">
        <v>0</v>
      </c>
    </row>
    <row s="2774" customFormat="1" customHeight="1" ht="0.75" hidden="1">
      <c r="A128" s="1836"/>
      <c r="B128" s="1836"/>
      <c r="C128" s="425" t="s">
        <v>1276</v>
      </c>
      <c r="D128" s="2518"/>
      <c r="E128" s="2260"/>
      <c r="F128" s="2439"/>
      <c r="G128" s="456"/>
      <c r="H128" s="1556"/>
      <c r="I128" s="707"/>
      <c r="J128" s="627"/>
      <c r="K128" s="1556"/>
      <c r="L128" s="270"/>
      <c r="M128" s="397"/>
      <c r="N128" s="390"/>
      <c r="O128" s="1680"/>
      <c r="P128" s="1680"/>
      <c r="AH128" s="1687">
        <v>0</v>
      </c>
    </row>
    <row s="2774" customFormat="1" customHeight="1" ht="18.75" hidden="1">
      <c r="A129" s="1836" t="s">
        <v>311</v>
      </c>
      <c r="B129" s="1836" t="s">
        <v>312</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422</v>
      </c>
      <c r="M129" s="397"/>
      <c r="N129" s="390"/>
      <c r="O129" s="1680"/>
      <c r="P129" s="1680"/>
      <c r="AH129" s="1687">
        <v>0</v>
      </c>
    </row>
    <row s="2774" customFormat="1" customHeight="1" ht="18.75" hidden="1">
      <c r="A130" s="1836"/>
      <c r="B130" s="1836"/>
      <c r="C130" s="425" t="s">
        <v>1269</v>
      </c>
      <c r="D130" s="2518"/>
      <c r="E130" s="2260"/>
      <c r="F130" s="2439"/>
      <c r="G130" s="2483"/>
      <c r="H130" s="1556"/>
      <c r="I130" s="707" t="s">
        <v>1268</v>
      </c>
      <c r="J130" s="627"/>
      <c r="K130" s="1556"/>
      <c r="L130" s="270"/>
      <c r="M130" s="397"/>
      <c r="N130" s="390"/>
      <c r="O130" s="1680"/>
      <c r="P130" s="1680"/>
      <c r="AH130" s="1687">
        <v>0</v>
      </c>
    </row>
    <row s="2774" customFormat="1" customHeight="1" ht="0.75" hidden="1">
      <c r="A131" s="1836"/>
      <c r="B131" s="1836"/>
      <c r="C131" s="425" t="s">
        <v>1276</v>
      </c>
      <c r="D131" s="2518"/>
      <c r="E131" s="2260"/>
      <c r="F131" s="2439"/>
      <c r="G131" s="456"/>
      <c r="H131" s="1556"/>
      <c r="I131" s="707"/>
      <c r="J131" s="627"/>
      <c r="K131" s="1556"/>
      <c r="L131" s="270"/>
      <c r="M131" s="397"/>
      <c r="N131" s="390"/>
      <c r="O131" s="1680"/>
      <c r="P131" s="1680"/>
      <c r="AH131" s="1687">
        <v>0</v>
      </c>
    </row>
    <row s="2774" customFormat="1" customHeight="1" ht="18.75" hidden="1">
      <c r="A132" s="1836" t="s">
        <v>371</v>
      </c>
      <c r="B132" s="1836" t="s">
        <v>372</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422</v>
      </c>
      <c r="M132" s="397"/>
      <c r="N132" s="390"/>
      <c r="O132" s="1680"/>
      <c r="P132" s="1680"/>
      <c r="AH132" s="1687">
        <v>0</v>
      </c>
    </row>
    <row s="2774" customFormat="1" customHeight="1" ht="18.75" hidden="1">
      <c r="A133" s="1836"/>
      <c r="B133" s="1836"/>
      <c r="C133" s="425" t="s">
        <v>1269</v>
      </c>
      <c r="D133" s="2518"/>
      <c r="E133" s="2260"/>
      <c r="F133" s="2439"/>
      <c r="G133" s="2483"/>
      <c r="H133" s="1556"/>
      <c r="I133" s="707" t="s">
        <v>1268</v>
      </c>
      <c r="J133" s="627"/>
      <c r="K133" s="1556"/>
      <c r="L133" s="270"/>
      <c r="M133" s="397"/>
      <c r="N133" s="390"/>
      <c r="O133" s="1680"/>
      <c r="P133" s="1680"/>
      <c r="AH133" s="1687">
        <v>0</v>
      </c>
    </row>
    <row s="2774" customFormat="1" customHeight="1" ht="0.75" hidden="1">
      <c r="A134" s="1836"/>
      <c r="B134" s="1836"/>
      <c r="C134" s="425" t="s">
        <v>1276</v>
      </c>
      <c r="D134" s="2518"/>
      <c r="E134" s="2260"/>
      <c r="F134" s="2439"/>
      <c r="G134" s="456"/>
      <c r="H134" s="1556"/>
      <c r="I134" s="707"/>
      <c r="J134" s="627"/>
      <c r="K134" s="1556"/>
      <c r="L134" s="270"/>
      <c r="M134" s="397"/>
      <c r="N134" s="390"/>
      <c r="O134" s="1680"/>
      <c r="P134" s="1680"/>
      <c r="AH134" s="1687">
        <v>0</v>
      </c>
    </row>
    <row s="2774" customFormat="1" customHeight="1" ht="18.75" hidden="1">
      <c r="A135" s="1836" t="s">
        <v>376</v>
      </c>
      <c r="B135" s="1836" t="s">
        <v>377</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422</v>
      </c>
      <c r="M135" s="397"/>
      <c r="N135" s="390"/>
      <c r="O135" s="1680"/>
      <c r="P135" s="1680"/>
      <c r="AH135" s="1687">
        <v>0</v>
      </c>
    </row>
    <row s="2774" customFormat="1" customHeight="1" ht="18.75" hidden="1">
      <c r="A136" s="1836"/>
      <c r="B136" s="1836"/>
      <c r="C136" s="425" t="s">
        <v>1269</v>
      </c>
      <c r="D136" s="2518"/>
      <c r="E136" s="2260"/>
      <c r="F136" s="2439"/>
      <c r="G136" s="2483"/>
      <c r="H136" s="1556"/>
      <c r="I136" s="707" t="s">
        <v>1268</v>
      </c>
      <c r="J136" s="627"/>
      <c r="K136" s="1556"/>
      <c r="L136" s="270"/>
      <c r="M136" s="397"/>
      <c r="N136" s="390"/>
      <c r="O136" s="1680"/>
      <c r="P136" s="1680"/>
      <c r="AH136" s="1687">
        <v>0</v>
      </c>
    </row>
    <row s="2774" customFormat="1" customHeight="1" ht="0.75" hidden="1">
      <c r="A137" s="1836"/>
      <c r="B137" s="1836"/>
      <c r="C137" s="425" t="s">
        <v>1276</v>
      </c>
      <c r="D137" s="2518"/>
      <c r="E137" s="2260"/>
      <c r="F137" s="2439"/>
      <c r="G137" s="456"/>
      <c r="H137" s="1556"/>
      <c r="I137" s="707"/>
      <c r="J137" s="627"/>
      <c r="K137" s="1556"/>
      <c r="L137" s="270"/>
      <c r="M137" s="397"/>
      <c r="N137" s="390"/>
      <c r="O137" s="1680"/>
      <c r="P137" s="1680"/>
      <c r="AH137" s="1687">
        <v>0</v>
      </c>
    </row>
    <row s="2774" customFormat="1" customHeight="1" ht="18.75" hidden="1">
      <c r="A138" s="1836" t="s">
        <v>381</v>
      </c>
      <c r="B138" s="1836" t="s">
        <v>382</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422</v>
      </c>
      <c r="M138" s="397"/>
      <c r="N138" s="390"/>
      <c r="O138" s="1680"/>
      <c r="P138" s="1680"/>
      <c r="AH138" s="1687">
        <v>0</v>
      </c>
    </row>
    <row s="2774" customFormat="1" customHeight="1" ht="18.75" hidden="1">
      <c r="A139" s="1836"/>
      <c r="B139" s="1836"/>
      <c r="C139" s="425" t="s">
        <v>1269</v>
      </c>
      <c r="D139" s="2518"/>
      <c r="E139" s="2260"/>
      <c r="F139" s="2439"/>
      <c r="G139" s="2483"/>
      <c r="H139" s="1556"/>
      <c r="I139" s="707" t="s">
        <v>1268</v>
      </c>
      <c r="J139" s="627"/>
      <c r="K139" s="1556"/>
      <c r="L139" s="270"/>
      <c r="M139" s="397"/>
      <c r="N139" s="390"/>
      <c r="O139" s="1680"/>
      <c r="P139" s="1680"/>
      <c r="AH139" s="1687">
        <v>0</v>
      </c>
    </row>
    <row s="2774" customFormat="1" customHeight="1" ht="0.75" hidden="1">
      <c r="A140" s="1836"/>
      <c r="B140" s="1836"/>
      <c r="C140" s="425" t="s">
        <v>1276</v>
      </c>
      <c r="D140" s="2518"/>
      <c r="E140" s="2260"/>
      <c r="F140" s="2439"/>
      <c r="G140" s="456"/>
      <c r="H140" s="1556"/>
      <c r="I140" s="707"/>
      <c r="J140" s="627"/>
      <c r="K140" s="1556"/>
      <c r="L140" s="270"/>
      <c r="M140" s="397"/>
      <c r="N140" s="390"/>
      <c r="O140" s="1680"/>
      <c r="P140" s="1680"/>
      <c r="AH140" s="1687">
        <v>0</v>
      </c>
    </row>
    <row s="2774" customFormat="1" customHeight="1" ht="18.75" hidden="1">
      <c r="A141" s="1836" t="s">
        <v>386</v>
      </c>
      <c r="B141" s="1836" t="s">
        <v>387</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422</v>
      </c>
      <c r="M141" s="397"/>
      <c r="N141" s="390"/>
      <c r="O141" s="1680"/>
      <c r="P141" s="1680"/>
      <c r="AH141" s="1687">
        <v>0</v>
      </c>
    </row>
    <row s="2774" customFormat="1" customHeight="1" ht="18.75" hidden="1">
      <c r="A142" s="1836"/>
      <c r="B142" s="1836"/>
      <c r="C142" s="425" t="s">
        <v>1269</v>
      </c>
      <c r="D142" s="2518"/>
      <c r="E142" s="2260"/>
      <c r="F142" s="2439"/>
      <c r="G142" s="2483"/>
      <c r="H142" s="1556"/>
      <c r="I142" s="707" t="s">
        <v>1268</v>
      </c>
      <c r="J142" s="627"/>
      <c r="K142" s="1556"/>
      <c r="L142" s="270"/>
      <c r="M142" s="397"/>
      <c r="N142" s="390"/>
      <c r="O142" s="1680"/>
      <c r="P142" s="1680"/>
      <c r="AH142" s="1687">
        <v>0</v>
      </c>
    </row>
    <row s="2774" customFormat="1" customHeight="1" ht="0.75" hidden="1">
      <c r="A143" s="1836"/>
      <c r="B143" s="1836"/>
      <c r="C143" s="425" t="s">
        <v>1276</v>
      </c>
      <c r="D143" s="2518"/>
      <c r="E143" s="2260"/>
      <c r="F143" s="2439"/>
      <c r="G143" s="456"/>
      <c r="H143" s="1556"/>
      <c r="I143" s="707"/>
      <c r="J143" s="627"/>
      <c r="K143" s="1556"/>
      <c r="L143" s="270"/>
      <c r="M143" s="397"/>
      <c r="N143" s="390"/>
      <c r="O143" s="1680"/>
      <c r="P143" s="1680"/>
      <c r="AH143" s="1687">
        <v>0</v>
      </c>
    </row>
    <row s="2774" customFormat="1" customHeight="1" ht="18.75" hidden="1">
      <c r="A144" s="1836" t="s">
        <v>391</v>
      </c>
      <c r="B144" s="1836" t="s">
        <v>392</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422</v>
      </c>
      <c r="M144" s="397"/>
      <c r="N144" s="390"/>
      <c r="O144" s="1680"/>
      <c r="P144" s="1680"/>
      <c r="AH144" s="1687">
        <v>0</v>
      </c>
    </row>
    <row s="2774" customFormat="1" customHeight="1" ht="18.75" hidden="1">
      <c r="A145" s="1836"/>
      <c r="B145" s="1836"/>
      <c r="C145" s="425" t="s">
        <v>1269</v>
      </c>
      <c r="D145" s="2518"/>
      <c r="E145" s="2260"/>
      <c r="F145" s="2439"/>
      <c r="G145" s="2483"/>
      <c r="H145" s="1556"/>
      <c r="I145" s="707" t="s">
        <v>1268</v>
      </c>
      <c r="J145" s="627"/>
      <c r="K145" s="1556"/>
      <c r="L145" s="270"/>
      <c r="M145" s="397"/>
      <c r="N145" s="390"/>
      <c r="O145" s="1680"/>
      <c r="P145" s="1680"/>
      <c r="AH145" s="1687">
        <v>0</v>
      </c>
    </row>
    <row s="2774" customFormat="1" customHeight="1" ht="1.05">
      <c r="A146" s="1836"/>
      <c r="B146" s="1836"/>
      <c r="C146" s="425" t="s">
        <v>1276</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93</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216</v>
      </c>
      <c r="B148" s="1836" t="s">
        <v>217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422</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1269</v>
      </c>
      <c r="D149" s="2518"/>
      <c r="E149" s="2260"/>
      <c r="F149" s="2439"/>
      <c r="G149" s="2483"/>
      <c r="H149" s="1556"/>
      <c r="I149" s="707" t="s">
        <v>1268</v>
      </c>
      <c r="J149" s="627"/>
      <c r="K149" s="1556"/>
      <c r="L149" s="270"/>
      <c r="M149" s="2226"/>
      <c r="N149" s="390"/>
      <c r="O149" s="1680"/>
      <c r="P149" s="1680"/>
      <c r="AH149" s="1687">
        <v>0</v>
      </c>
    </row>
    <row s="2774" customFormat="1" customHeight="1" ht="0.75" hidden="1">
      <c r="A150" s="1836"/>
      <c r="B150" s="1836"/>
      <c r="C150" s="425" t="s">
        <v>1276</v>
      </c>
      <c r="D150" s="2518"/>
      <c r="E150" s="2260"/>
      <c r="F150" s="2439"/>
      <c r="G150" s="456"/>
      <c r="H150" s="1556"/>
      <c r="I150" s="707"/>
      <c r="J150" s="627"/>
      <c r="K150" s="1556"/>
      <c r="L150" s="270"/>
      <c r="M150" s="2226"/>
      <c r="N150" s="390"/>
      <c r="O150" s="1680"/>
      <c r="P150" s="1680"/>
      <c r="AH150" s="1687">
        <v>0</v>
      </c>
    </row>
    <row s="2774" customFormat="1" customHeight="1" ht="45" hidden="1">
      <c r="A151" s="1836" t="s">
        <v>221</v>
      </c>
      <c r="B151" s="1836" t="s">
        <v>222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422</v>
      </c>
      <c r="M151" s="2227"/>
      <c r="N151" s="390"/>
      <c r="O151" s="1680"/>
      <c r="P151" s="1680"/>
      <c r="AH151" s="1687">
        <v>0</v>
      </c>
    </row>
    <row s="2774" customFormat="1" customHeight="1" ht="18.75" hidden="1">
      <c r="A152" s="1836"/>
      <c r="B152" s="1836"/>
      <c r="C152" s="425" t="s">
        <v>1269</v>
      </c>
      <c r="D152" s="2518"/>
      <c r="E152" s="2260"/>
      <c r="F152" s="2439"/>
      <c r="G152" s="2483"/>
      <c r="H152" s="1556"/>
      <c r="I152" s="707" t="s">
        <v>1268</v>
      </c>
      <c r="J152" s="627"/>
      <c r="K152" s="1556"/>
      <c r="L152" s="270"/>
      <c r="M152" s="1917"/>
      <c r="N152" s="390"/>
      <c r="O152" s="1680"/>
      <c r="P152" s="1680"/>
      <c r="AH152" s="1687">
        <v>0</v>
      </c>
    </row>
    <row s="2774" customFormat="1" customHeight="1" ht="0.75" hidden="1">
      <c r="A153" s="1836"/>
      <c r="B153" s="1836"/>
      <c r="C153" s="425" t="s">
        <v>1276</v>
      </c>
      <c r="D153" s="2518"/>
      <c r="E153" s="2260"/>
      <c r="F153" s="2439"/>
      <c r="G153" s="456"/>
      <c r="H153" s="1556"/>
      <c r="I153" s="707"/>
      <c r="J153" s="627"/>
      <c r="K153" s="1556"/>
      <c r="L153" s="270"/>
      <c r="M153" s="397"/>
      <c r="N153" s="390"/>
      <c r="O153" s="1680"/>
      <c r="P153" s="1680"/>
      <c r="AH153" s="1687">
        <v>0</v>
      </c>
    </row>
    <row s="2774" customFormat="1" customHeight="1" ht="45" hidden="1">
      <c r="A154" s="1836" t="s">
        <v>228</v>
      </c>
      <c r="B154" s="1836" t="s">
        <v>229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422</v>
      </c>
      <c r="M154" s="397"/>
      <c r="N154" s="390"/>
      <c r="O154" s="1680"/>
      <c r="P154" s="1680"/>
      <c r="AH154" s="1687">
        <v>0</v>
      </c>
    </row>
    <row s="2774" customFormat="1" customHeight="1" ht="18.75" hidden="1">
      <c r="A155" s="1836"/>
      <c r="B155" s="1836"/>
      <c r="C155" s="425" t="s">
        <v>1269</v>
      </c>
      <c r="D155" s="2518"/>
      <c r="E155" s="2260"/>
      <c r="F155" s="2439"/>
      <c r="G155" s="2483"/>
      <c r="H155" s="1556"/>
      <c r="I155" s="707" t="s">
        <v>1268</v>
      </c>
      <c r="J155" s="627"/>
      <c r="K155" s="1556"/>
      <c r="L155" s="270"/>
      <c r="M155" s="397"/>
      <c r="N155" s="390"/>
      <c r="O155" s="1680"/>
      <c r="P155" s="1680"/>
      <c r="AH155" s="1687">
        <v>0</v>
      </c>
    </row>
    <row s="2774" customFormat="1" customHeight="1" ht="0.75" hidden="1">
      <c r="A156" s="1836"/>
      <c r="B156" s="1836"/>
      <c r="C156" s="425" t="s">
        <v>1276</v>
      </c>
      <c r="D156" s="2518"/>
      <c r="E156" s="2260"/>
      <c r="F156" s="2439"/>
      <c r="G156" s="456"/>
      <c r="H156" s="1556"/>
      <c r="I156" s="707"/>
      <c r="J156" s="627"/>
      <c r="K156" s="1556"/>
      <c r="L156" s="270"/>
      <c r="M156" s="397"/>
      <c r="N156" s="390"/>
      <c r="O156" s="1680"/>
      <c r="P156" s="1680"/>
      <c r="AH156" s="1687">
        <v>0</v>
      </c>
    </row>
    <row s="2774" customFormat="1" customHeight="1" ht="45" hidden="1">
      <c r="A157" s="1836" t="s">
        <v>234</v>
      </c>
      <c r="B157" s="1836" t="s">
        <v>235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422</v>
      </c>
      <c r="M157" s="397"/>
      <c r="N157" s="390"/>
      <c r="O157" s="1680"/>
      <c r="P157" s="1680"/>
      <c r="AH157" s="1687">
        <v>0</v>
      </c>
    </row>
    <row s="2774" customFormat="1" customHeight="1" ht="18.75" hidden="1">
      <c r="A158" s="1836"/>
      <c r="B158" s="1836"/>
      <c r="C158" s="425" t="s">
        <v>1269</v>
      </c>
      <c r="D158" s="2518"/>
      <c r="E158" s="2260"/>
      <c r="F158" s="2439"/>
      <c r="G158" s="2483"/>
      <c r="H158" s="1556"/>
      <c r="I158" s="707" t="s">
        <v>1268</v>
      </c>
      <c r="J158" s="627"/>
      <c r="K158" s="1556"/>
      <c r="L158" s="270"/>
      <c r="M158" s="397"/>
      <c r="N158" s="390"/>
      <c r="O158" s="1680"/>
      <c r="P158" s="1680"/>
      <c r="AH158" s="1687">
        <v>0</v>
      </c>
    </row>
    <row s="2774" customFormat="1" customHeight="1" ht="0.75" hidden="1">
      <c r="A159" s="1836"/>
      <c r="B159" s="1836"/>
      <c r="C159" s="425" t="s">
        <v>1276</v>
      </c>
      <c r="D159" s="2518"/>
      <c r="E159" s="2260"/>
      <c r="F159" s="2439"/>
      <c r="G159" s="456"/>
      <c r="H159" s="1556"/>
      <c r="I159" s="707"/>
      <c r="J159" s="627"/>
      <c r="K159" s="1556"/>
      <c r="L159" s="270"/>
      <c r="M159" s="397"/>
      <c r="N159" s="390"/>
      <c r="O159" s="1680"/>
      <c r="P159" s="1680"/>
      <c r="AH159" s="1687">
        <v>0</v>
      </c>
    </row>
    <row s="2774" customFormat="1" customHeight="1" ht="18.75" hidden="1">
      <c r="A160" s="1836" t="s">
        <v>240</v>
      </c>
      <c r="B160" s="1836" t="s">
        <v>241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422</v>
      </c>
      <c r="M160" s="397"/>
      <c r="N160" s="390"/>
      <c r="O160" s="1680"/>
      <c r="P160" s="1680"/>
      <c r="AH160" s="1687">
        <v>0</v>
      </c>
    </row>
    <row s="2774" customFormat="1" customHeight="1" ht="18.75" hidden="1">
      <c r="A161" s="1836"/>
      <c r="B161" s="1836"/>
      <c r="C161" s="425" t="s">
        <v>1269</v>
      </c>
      <c r="D161" s="2518"/>
      <c r="E161" s="2260"/>
      <c r="F161" s="2439"/>
      <c r="G161" s="2483"/>
      <c r="H161" s="1556"/>
      <c r="I161" s="707" t="s">
        <v>1268</v>
      </c>
      <c r="J161" s="627"/>
      <c r="K161" s="1556"/>
      <c r="L161" s="270"/>
      <c r="M161" s="397"/>
      <c r="N161" s="390"/>
      <c r="O161" s="1680"/>
      <c r="P161" s="1680"/>
      <c r="AH161" s="1687">
        <v>0</v>
      </c>
    </row>
    <row s="2774" customFormat="1" customHeight="1" ht="0.75" hidden="1">
      <c r="A162" s="1836"/>
      <c r="B162" s="1836"/>
      <c r="C162" s="425" t="s">
        <v>1276</v>
      </c>
      <c r="D162" s="2518"/>
      <c r="E162" s="2260"/>
      <c r="F162" s="2439"/>
      <c r="G162" s="456"/>
      <c r="H162" s="1556"/>
      <c r="I162" s="707"/>
      <c r="J162" s="627"/>
      <c r="K162" s="1556"/>
      <c r="L162" s="270"/>
      <c r="M162" s="397"/>
      <c r="N162" s="390"/>
      <c r="O162" s="1680"/>
      <c r="P162" s="1680"/>
      <c r="AH162" s="1687">
        <v>0</v>
      </c>
    </row>
    <row s="2774" customFormat="1" customHeight="1" ht="18.75" hidden="1">
      <c r="A163" s="1836" t="s">
        <v>246</v>
      </c>
      <c r="B163" s="1836" t="s">
        <v>247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422</v>
      </c>
      <c r="M163" s="397"/>
      <c r="N163" s="390"/>
      <c r="O163" s="1680"/>
      <c r="P163" s="1680"/>
      <c r="AH163" s="1687">
        <v>0</v>
      </c>
    </row>
    <row s="2774" customFormat="1" customHeight="1" ht="18.75" hidden="1">
      <c r="A164" s="1836"/>
      <c r="B164" s="1836"/>
      <c r="C164" s="425" t="s">
        <v>1269</v>
      </c>
      <c r="D164" s="2518"/>
      <c r="E164" s="2260"/>
      <c r="F164" s="2439"/>
      <c r="G164" s="2483"/>
      <c r="H164" s="1556"/>
      <c r="I164" s="707" t="s">
        <v>1268</v>
      </c>
      <c r="J164" s="627"/>
      <c r="K164" s="1556"/>
      <c r="L164" s="270"/>
      <c r="M164" s="397"/>
      <c r="N164" s="390"/>
      <c r="O164" s="1680"/>
      <c r="P164" s="1680"/>
      <c r="AH164" s="1687">
        <v>0</v>
      </c>
    </row>
    <row s="2774" customFormat="1" customHeight="1" ht="0.75" hidden="1">
      <c r="A165" s="1836"/>
      <c r="B165" s="1836"/>
      <c r="C165" s="425" t="s">
        <v>1276</v>
      </c>
      <c r="D165" s="2518"/>
      <c r="E165" s="2260"/>
      <c r="F165" s="2439"/>
      <c r="G165" s="456"/>
      <c r="H165" s="1556"/>
      <c r="I165" s="707"/>
      <c r="J165" s="627"/>
      <c r="K165" s="1556"/>
      <c r="L165" s="270"/>
      <c r="M165" s="397"/>
      <c r="N165" s="390"/>
      <c r="O165" s="1680"/>
      <c r="P165" s="1680"/>
      <c r="AH165" s="1687">
        <v>0</v>
      </c>
    </row>
    <row s="2774" customFormat="1" customHeight="1" ht="18.75" hidden="1">
      <c r="A166" s="1836" t="s">
        <v>252</v>
      </c>
      <c r="B166" s="1836" t="s">
        <v>253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422</v>
      </c>
      <c r="M166" s="397"/>
      <c r="N166" s="390"/>
      <c r="O166" s="1680"/>
      <c r="P166" s="1680"/>
      <c r="AH166" s="1687">
        <v>0</v>
      </c>
    </row>
    <row s="2774" customFormat="1" customHeight="1" ht="18.75" hidden="1">
      <c r="A167" s="1836"/>
      <c r="B167" s="1836"/>
      <c r="C167" s="425" t="s">
        <v>1269</v>
      </c>
      <c r="D167" s="2518"/>
      <c r="E167" s="2260"/>
      <c r="F167" s="2439"/>
      <c r="G167" s="2483"/>
      <c r="H167" s="1556"/>
      <c r="I167" s="707" t="s">
        <v>1268</v>
      </c>
      <c r="J167" s="627"/>
      <c r="K167" s="1556"/>
      <c r="L167" s="270"/>
      <c r="M167" s="397"/>
      <c r="N167" s="390"/>
      <c r="O167" s="1680"/>
      <c r="P167" s="1680"/>
      <c r="AH167" s="1687">
        <v>0</v>
      </c>
    </row>
    <row s="2774" customFormat="1" customHeight="1" ht="0.75" hidden="1">
      <c r="A168" s="1836"/>
      <c r="B168" s="1836"/>
      <c r="C168" s="425" t="s">
        <v>1276</v>
      </c>
      <c r="D168" s="2518"/>
      <c r="E168" s="2260"/>
      <c r="F168" s="2439"/>
      <c r="G168" s="456"/>
      <c r="H168" s="1556"/>
      <c r="I168" s="707"/>
      <c r="J168" s="627"/>
      <c r="K168" s="1556"/>
      <c r="L168" s="270"/>
      <c r="M168" s="397"/>
      <c r="N168" s="390"/>
      <c r="O168" s="1680"/>
      <c r="P168" s="1680"/>
      <c r="AH168" s="1687">
        <v>0</v>
      </c>
    </row>
    <row s="2774" customFormat="1" customHeight="1" ht="18.75" hidden="1">
      <c r="A169" s="1836" t="s">
        <v>258</v>
      </c>
      <c r="B169" s="1836" t="s">
        <v>259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422</v>
      </c>
      <c r="M169" s="397"/>
      <c r="N169" s="390"/>
      <c r="O169" s="1680"/>
      <c r="P169" s="1680"/>
      <c r="AH169" s="1687">
        <v>0</v>
      </c>
    </row>
    <row s="2774" customFormat="1" customHeight="1" ht="18.75" hidden="1">
      <c r="A170" s="1836"/>
      <c r="B170" s="1836"/>
      <c r="C170" s="425" t="s">
        <v>1269</v>
      </c>
      <c r="D170" s="2518"/>
      <c r="E170" s="2260"/>
      <c r="F170" s="2439"/>
      <c r="G170" s="2483"/>
      <c r="H170" s="1556"/>
      <c r="I170" s="707" t="s">
        <v>1268</v>
      </c>
      <c r="J170" s="627"/>
      <c r="K170" s="1556"/>
      <c r="L170" s="270"/>
      <c r="M170" s="397"/>
      <c r="N170" s="390"/>
      <c r="O170" s="1680"/>
      <c r="P170" s="1680"/>
      <c r="AH170" s="1687">
        <v>0</v>
      </c>
    </row>
    <row s="2774" customFormat="1" customHeight="1" ht="0.75" hidden="1">
      <c r="A171" s="1836"/>
      <c r="B171" s="1836"/>
      <c r="C171" s="425" t="s">
        <v>1276</v>
      </c>
      <c r="D171" s="2518"/>
      <c r="E171" s="2260"/>
      <c r="F171" s="2439"/>
      <c r="G171" s="456"/>
      <c r="H171" s="1556"/>
      <c r="I171" s="707"/>
      <c r="J171" s="627"/>
      <c r="K171" s="1556"/>
      <c r="L171" s="270"/>
      <c r="M171" s="397"/>
      <c r="N171" s="390"/>
      <c r="O171" s="1680"/>
      <c r="P171" s="1680"/>
      <c r="AH171" s="1687">
        <v>0</v>
      </c>
    </row>
    <row s="2774" customFormat="1" customHeight="1" ht="18.75" hidden="1">
      <c r="A172" s="1836" t="s">
        <v>264</v>
      </c>
      <c r="B172" s="1836" t="s">
        <v>265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422</v>
      </c>
      <c r="M172" s="397"/>
      <c r="N172" s="390"/>
      <c r="O172" s="1680"/>
      <c r="P172" s="1680"/>
      <c r="AH172" s="1687">
        <v>0</v>
      </c>
    </row>
    <row s="2774" customFormat="1" customHeight="1" ht="18.75" hidden="1">
      <c r="A173" s="1836"/>
      <c r="B173" s="1836"/>
      <c r="C173" s="425" t="s">
        <v>1269</v>
      </c>
      <c r="D173" s="2518"/>
      <c r="E173" s="2260"/>
      <c r="F173" s="2439"/>
      <c r="G173" s="2483"/>
      <c r="H173" s="1556"/>
      <c r="I173" s="707" t="s">
        <v>1268</v>
      </c>
      <c r="J173" s="627"/>
      <c r="K173" s="1556"/>
      <c r="L173" s="270"/>
      <c r="M173" s="397"/>
      <c r="N173" s="390"/>
      <c r="O173" s="1680"/>
      <c r="P173" s="1680"/>
      <c r="AH173" s="1687">
        <v>0</v>
      </c>
    </row>
    <row s="2774" customFormat="1" customHeight="1" ht="0.75" hidden="1">
      <c r="A174" s="1836"/>
      <c r="B174" s="1836"/>
      <c r="C174" s="425" t="s">
        <v>1276</v>
      </c>
      <c r="D174" s="2518"/>
      <c r="E174" s="2260"/>
      <c r="F174" s="2439"/>
      <c r="G174" s="456"/>
      <c r="H174" s="1556"/>
      <c r="I174" s="707"/>
      <c r="J174" s="627"/>
      <c r="K174" s="1556"/>
      <c r="L174" s="270"/>
      <c r="M174" s="397"/>
      <c r="N174" s="390"/>
      <c r="O174" s="1680"/>
      <c r="P174" s="1680"/>
      <c r="AH174" s="1687">
        <v>0</v>
      </c>
    </row>
    <row s="2774" customFormat="1" customHeight="1" ht="18.75" hidden="1">
      <c r="A175" s="1836" t="s">
        <v>284</v>
      </c>
      <c r="B175" s="1836" t="s">
        <v>285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422</v>
      </c>
      <c r="M175" s="397"/>
      <c r="N175" s="390"/>
      <c r="O175" s="1680"/>
      <c r="P175" s="1680"/>
      <c r="AH175" s="1687">
        <v>0</v>
      </c>
    </row>
    <row s="2774" customFormat="1" customHeight="1" ht="18.75" hidden="1">
      <c r="A176" s="1836"/>
      <c r="B176" s="1836"/>
      <c r="C176" s="425" t="s">
        <v>1269</v>
      </c>
      <c r="D176" s="2518"/>
      <c r="E176" s="2260"/>
      <c r="F176" s="2439"/>
      <c r="G176" s="2483"/>
      <c r="H176" s="1556"/>
      <c r="I176" s="707" t="s">
        <v>1268</v>
      </c>
      <c r="J176" s="627"/>
      <c r="K176" s="1556"/>
      <c r="L176" s="270"/>
      <c r="M176" s="397"/>
      <c r="N176" s="390"/>
      <c r="O176" s="1680"/>
      <c r="P176" s="1680"/>
      <c r="AH176" s="1687">
        <v>0</v>
      </c>
    </row>
    <row s="2774" customFormat="1" customHeight="1" ht="0.75" hidden="1">
      <c r="A177" s="1836"/>
      <c r="B177" s="1836"/>
      <c r="C177" s="425" t="s">
        <v>1276</v>
      </c>
      <c r="D177" s="2518"/>
      <c r="E177" s="2260"/>
      <c r="F177" s="2439"/>
      <c r="G177" s="456"/>
      <c r="H177" s="1556"/>
      <c r="I177" s="707"/>
      <c r="J177" s="627"/>
      <c r="K177" s="1556"/>
      <c r="L177" s="270"/>
      <c r="M177" s="397"/>
      <c r="N177" s="390"/>
      <c r="O177" s="1680"/>
      <c r="P177" s="1680"/>
      <c r="AH177" s="1687">
        <v>0</v>
      </c>
    </row>
    <row s="2774" customFormat="1" customHeight="1" ht="18.75" hidden="1">
      <c r="A178" s="1836" t="s">
        <v>289</v>
      </c>
      <c r="B178" s="1836" t="s">
        <v>290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422</v>
      </c>
      <c r="M178" s="397"/>
      <c r="N178" s="390"/>
      <c r="O178" s="1680"/>
      <c r="P178" s="1680"/>
      <c r="AH178" s="1687">
        <v>0</v>
      </c>
    </row>
    <row s="2774" customFormat="1" customHeight="1" ht="18.75" hidden="1">
      <c r="A179" s="1836"/>
      <c r="B179" s="1836"/>
      <c r="C179" s="425" t="s">
        <v>1269</v>
      </c>
      <c r="D179" s="2518"/>
      <c r="E179" s="2260"/>
      <c r="F179" s="2439"/>
      <c r="G179" s="2483"/>
      <c r="H179" s="1556"/>
      <c r="I179" s="707" t="s">
        <v>1268</v>
      </c>
      <c r="J179" s="627"/>
      <c r="K179" s="1556"/>
      <c r="L179" s="270"/>
      <c r="M179" s="397"/>
      <c r="N179" s="390"/>
      <c r="O179" s="1680"/>
      <c r="P179" s="1680"/>
      <c r="AH179" s="1687">
        <v>0</v>
      </c>
    </row>
    <row s="2774" customFormat="1" customHeight="1" ht="0.75" hidden="1">
      <c r="A180" s="1836"/>
      <c r="B180" s="1836"/>
      <c r="C180" s="425" t="s">
        <v>1276</v>
      </c>
      <c r="D180" s="2518"/>
      <c r="E180" s="2260"/>
      <c r="F180" s="2439"/>
      <c r="G180" s="456"/>
      <c r="H180" s="1556"/>
      <c r="I180" s="707"/>
      <c r="J180" s="627"/>
      <c r="K180" s="1556"/>
      <c r="L180" s="270"/>
      <c r="M180" s="397"/>
      <c r="N180" s="390"/>
      <c r="O180" s="1680"/>
      <c r="P180" s="1680"/>
      <c r="AH180" s="1687">
        <v>0</v>
      </c>
    </row>
    <row s="2774" customFormat="1" customHeight="1" ht="18.75" hidden="1">
      <c r="A181" s="1836" t="s">
        <v>294</v>
      </c>
      <c r="B181" s="1836" t="s">
        <v>295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422</v>
      </c>
      <c r="M181" s="397"/>
      <c r="N181" s="390"/>
      <c r="O181" s="1680"/>
      <c r="P181" s="1680"/>
      <c r="AH181" s="1687">
        <v>0</v>
      </c>
    </row>
    <row s="2774" customFormat="1" customHeight="1" ht="18.75" hidden="1">
      <c r="A182" s="1836"/>
      <c r="B182" s="1836"/>
      <c r="C182" s="425" t="s">
        <v>1269</v>
      </c>
      <c r="D182" s="2518"/>
      <c r="E182" s="2260"/>
      <c r="F182" s="2439"/>
      <c r="G182" s="2483"/>
      <c r="H182" s="1556"/>
      <c r="I182" s="707" t="s">
        <v>1268</v>
      </c>
      <c r="J182" s="627"/>
      <c r="K182" s="1556"/>
      <c r="L182" s="270"/>
      <c r="M182" s="397"/>
      <c r="N182" s="390"/>
      <c r="O182" s="1680"/>
      <c r="P182" s="1680"/>
      <c r="AH182" s="1687">
        <v>0</v>
      </c>
    </row>
    <row s="2774" customFormat="1" customHeight="1" ht="0.75" hidden="1">
      <c r="A183" s="1836"/>
      <c r="B183" s="1836"/>
      <c r="C183" s="425" t="s">
        <v>1276</v>
      </c>
      <c r="D183" s="2518"/>
      <c r="E183" s="2260"/>
      <c r="F183" s="2439"/>
      <c r="G183" s="456"/>
      <c r="H183" s="1556"/>
      <c r="I183" s="707"/>
      <c r="J183" s="627"/>
      <c r="K183" s="1556"/>
      <c r="L183" s="270"/>
      <c r="M183" s="397"/>
      <c r="N183" s="390"/>
      <c r="O183" s="1680"/>
      <c r="P183" s="1680"/>
      <c r="AH183" s="1687">
        <v>0</v>
      </c>
    </row>
    <row s="2774" customFormat="1" customHeight="1" ht="18.75" hidden="1">
      <c r="A184" s="1836" t="s">
        <v>299</v>
      </c>
      <c r="B184" s="1836" t="s">
        <v>300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422</v>
      </c>
      <c r="M184" s="397"/>
      <c r="N184" s="390"/>
      <c r="O184" s="1680"/>
      <c r="P184" s="1680"/>
      <c r="AH184" s="1687">
        <v>0</v>
      </c>
    </row>
    <row s="2774" customFormat="1" customHeight="1" ht="18.75" hidden="1">
      <c r="A185" s="1836"/>
      <c r="B185" s="1836"/>
      <c r="C185" s="425" t="s">
        <v>1269</v>
      </c>
      <c r="D185" s="2518"/>
      <c r="E185" s="2260"/>
      <c r="F185" s="2439"/>
      <c r="G185" s="2483"/>
      <c r="H185" s="1556"/>
      <c r="I185" s="707" t="s">
        <v>1268</v>
      </c>
      <c r="J185" s="627"/>
      <c r="K185" s="1556"/>
      <c r="L185" s="270"/>
      <c r="M185" s="397"/>
      <c r="N185" s="390"/>
      <c r="O185" s="1680"/>
      <c r="P185" s="1680"/>
      <c r="AH185" s="1687">
        <v>0</v>
      </c>
    </row>
    <row s="2774" customFormat="1" customHeight="1" ht="0.75" hidden="1">
      <c r="A186" s="1836"/>
      <c r="B186" s="1836"/>
      <c r="C186" s="425" t="s">
        <v>1276</v>
      </c>
      <c r="D186" s="2518"/>
      <c r="E186" s="2260"/>
      <c r="F186" s="2439"/>
      <c r="G186" s="456"/>
      <c r="H186" s="1556"/>
      <c r="I186" s="707"/>
      <c r="J186" s="627"/>
      <c r="K186" s="1556"/>
      <c r="L186" s="270"/>
      <c r="M186" s="397"/>
      <c r="N186" s="390"/>
      <c r="O186" s="1680"/>
      <c r="P186" s="1680"/>
      <c r="AH186" s="1687">
        <v>0</v>
      </c>
    </row>
    <row s="2774" customFormat="1" customHeight="1" ht="18.75" hidden="1">
      <c r="A187" s="1836" t="s">
        <v>304</v>
      </c>
      <c r="B187" s="1836" t="s">
        <v>305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422</v>
      </c>
      <c r="M187" s="397"/>
      <c r="N187" s="390"/>
      <c r="O187" s="1680"/>
      <c r="P187" s="1680"/>
      <c r="AH187" s="1687">
        <v>0</v>
      </c>
    </row>
    <row s="2774" customFormat="1" customHeight="1" ht="18.75" hidden="1">
      <c r="A188" s="1836"/>
      <c r="B188" s="1836"/>
      <c r="C188" s="425" t="s">
        <v>1269</v>
      </c>
      <c r="D188" s="2518"/>
      <c r="E188" s="2260"/>
      <c r="F188" s="2439"/>
      <c r="G188" s="2483"/>
      <c r="H188" s="1556"/>
      <c r="I188" s="707" t="s">
        <v>1268</v>
      </c>
      <c r="J188" s="627"/>
      <c r="K188" s="1556"/>
      <c r="L188" s="270"/>
      <c r="M188" s="397"/>
      <c r="N188" s="390"/>
      <c r="O188" s="1680"/>
      <c r="P188" s="1680"/>
      <c r="AH188" s="1687">
        <v>0</v>
      </c>
    </row>
    <row s="2774" customFormat="1" customHeight="1" ht="0.75" hidden="1">
      <c r="A189" s="1836"/>
      <c r="B189" s="1836"/>
      <c r="C189" s="425" t="s">
        <v>1276</v>
      </c>
      <c r="D189" s="2518"/>
      <c r="E189" s="2260"/>
      <c r="F189" s="2439"/>
      <c r="G189" s="456"/>
      <c r="H189" s="1556"/>
      <c r="I189" s="707"/>
      <c r="J189" s="627"/>
      <c r="K189" s="1556"/>
      <c r="L189" s="270"/>
      <c r="M189" s="397"/>
      <c r="N189" s="390"/>
      <c r="O189" s="1680"/>
      <c r="P189" s="1680"/>
      <c r="AH189" s="1687">
        <v>0</v>
      </c>
    </row>
    <row s="2774" customFormat="1" customHeight="1" ht="18.75" hidden="1">
      <c r="A190" s="1836" t="s">
        <v>311</v>
      </c>
      <c r="B190" s="1836" t="s">
        <v>312</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422</v>
      </c>
      <c r="M190" s="397"/>
      <c r="N190" s="390"/>
      <c r="O190" s="1680"/>
      <c r="P190" s="1680"/>
      <c r="AH190" s="1687">
        <v>0</v>
      </c>
    </row>
    <row s="2774" customFormat="1" customHeight="1" ht="18.75" hidden="1">
      <c r="A191" s="1836"/>
      <c r="B191" s="1836"/>
      <c r="C191" s="425" t="s">
        <v>1269</v>
      </c>
      <c r="D191" s="2518"/>
      <c r="E191" s="2260"/>
      <c r="F191" s="2439"/>
      <c r="G191" s="2483"/>
      <c r="H191" s="1556"/>
      <c r="I191" s="707" t="s">
        <v>1268</v>
      </c>
      <c r="J191" s="627"/>
      <c r="K191" s="1556"/>
      <c r="L191" s="270"/>
      <c r="M191" s="397"/>
      <c r="N191" s="390"/>
      <c r="O191" s="1680"/>
      <c r="P191" s="1680"/>
      <c r="AH191" s="1687">
        <v>0</v>
      </c>
    </row>
    <row s="2774" customFormat="1" customHeight="1" ht="0.75" hidden="1">
      <c r="A192" s="1836"/>
      <c r="B192" s="1836"/>
      <c r="C192" s="425" t="s">
        <v>1276</v>
      </c>
      <c r="D192" s="2518"/>
      <c r="E192" s="2260"/>
      <c r="F192" s="2439"/>
      <c r="G192" s="456"/>
      <c r="H192" s="1556"/>
      <c r="I192" s="707"/>
      <c r="J192" s="627"/>
      <c r="K192" s="1556"/>
      <c r="L192" s="270"/>
      <c r="M192" s="397"/>
      <c r="N192" s="390"/>
      <c r="O192" s="1680"/>
      <c r="P192" s="1680"/>
      <c r="AH192" s="1687">
        <v>0</v>
      </c>
    </row>
    <row s="2774" customFormat="1" customHeight="1" ht="18.75" hidden="1">
      <c r="A193" s="1836" t="s">
        <v>371</v>
      </c>
      <c r="B193" s="1836" t="s">
        <v>372</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422</v>
      </c>
      <c r="M193" s="397"/>
      <c r="N193" s="390"/>
      <c r="O193" s="1680"/>
      <c r="P193" s="1680"/>
      <c r="AH193" s="1687">
        <v>0</v>
      </c>
    </row>
    <row s="2774" customFormat="1" customHeight="1" ht="18.75" hidden="1">
      <c r="A194" s="1836"/>
      <c r="B194" s="1836"/>
      <c r="C194" s="425" t="s">
        <v>1269</v>
      </c>
      <c r="D194" s="2518"/>
      <c r="E194" s="2260"/>
      <c r="F194" s="2439"/>
      <c r="G194" s="2483"/>
      <c r="H194" s="1556"/>
      <c r="I194" s="707" t="s">
        <v>1268</v>
      </c>
      <c r="J194" s="627"/>
      <c r="K194" s="1556"/>
      <c r="L194" s="270"/>
      <c r="M194" s="397"/>
      <c r="N194" s="390"/>
      <c r="O194" s="1680"/>
      <c r="P194" s="1680"/>
      <c r="AH194" s="1687">
        <v>0</v>
      </c>
    </row>
    <row s="2774" customFormat="1" customHeight="1" ht="0.75" hidden="1">
      <c r="A195" s="1836"/>
      <c r="B195" s="1836"/>
      <c r="C195" s="425" t="s">
        <v>1276</v>
      </c>
      <c r="D195" s="2518"/>
      <c r="E195" s="2260"/>
      <c r="F195" s="2439"/>
      <c r="G195" s="456"/>
      <c r="H195" s="1556"/>
      <c r="I195" s="707"/>
      <c r="J195" s="627"/>
      <c r="K195" s="1556"/>
      <c r="L195" s="270"/>
      <c r="M195" s="397"/>
      <c r="N195" s="390"/>
      <c r="O195" s="1680"/>
      <c r="P195" s="1680"/>
      <c r="AH195" s="1687">
        <v>0</v>
      </c>
    </row>
    <row s="2774" customFormat="1" customHeight="1" ht="18.75" hidden="1">
      <c r="A196" s="1836" t="s">
        <v>376</v>
      </c>
      <c r="B196" s="1836" t="s">
        <v>377</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422</v>
      </c>
      <c r="M196" s="397"/>
      <c r="N196" s="390"/>
      <c r="O196" s="1680"/>
      <c r="P196" s="1680"/>
      <c r="AH196" s="1687">
        <v>0</v>
      </c>
    </row>
    <row s="2774" customFormat="1" customHeight="1" ht="18.75" hidden="1">
      <c r="A197" s="1836"/>
      <c r="B197" s="1836"/>
      <c r="C197" s="425" t="s">
        <v>1269</v>
      </c>
      <c r="D197" s="2518"/>
      <c r="E197" s="2260"/>
      <c r="F197" s="2439"/>
      <c r="G197" s="2483"/>
      <c r="H197" s="1556"/>
      <c r="I197" s="707" t="s">
        <v>1268</v>
      </c>
      <c r="J197" s="627"/>
      <c r="K197" s="1556"/>
      <c r="L197" s="270"/>
      <c r="M197" s="397"/>
      <c r="N197" s="390"/>
      <c r="O197" s="1680"/>
      <c r="P197" s="1680"/>
      <c r="AH197" s="1687">
        <v>0</v>
      </c>
    </row>
    <row s="2774" customFormat="1" customHeight="1" ht="0.75" hidden="1">
      <c r="A198" s="1836"/>
      <c r="B198" s="1836"/>
      <c r="C198" s="425" t="s">
        <v>1276</v>
      </c>
      <c r="D198" s="2518"/>
      <c r="E198" s="2260"/>
      <c r="F198" s="2439"/>
      <c r="G198" s="456"/>
      <c r="H198" s="1556"/>
      <c r="I198" s="707"/>
      <c r="J198" s="627"/>
      <c r="K198" s="1556"/>
      <c r="L198" s="270"/>
      <c r="M198" s="397"/>
      <c r="N198" s="390"/>
      <c r="O198" s="1680"/>
      <c r="P198" s="1680"/>
      <c r="AH198" s="1687">
        <v>0</v>
      </c>
    </row>
    <row s="2774" customFormat="1" customHeight="1" ht="18.75" hidden="1">
      <c r="A199" s="1836" t="s">
        <v>381</v>
      </c>
      <c r="B199" s="1836" t="s">
        <v>382</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422</v>
      </c>
      <c r="M199" s="397"/>
      <c r="N199" s="390"/>
      <c r="O199" s="1680"/>
      <c r="P199" s="1680"/>
      <c r="AH199" s="1687">
        <v>0</v>
      </c>
    </row>
    <row s="2774" customFormat="1" customHeight="1" ht="18.75" hidden="1">
      <c r="A200" s="1836"/>
      <c r="B200" s="1836"/>
      <c r="C200" s="425" t="s">
        <v>1269</v>
      </c>
      <c r="D200" s="2518"/>
      <c r="E200" s="2260"/>
      <c r="F200" s="2439"/>
      <c r="G200" s="2483"/>
      <c r="H200" s="1556"/>
      <c r="I200" s="707" t="s">
        <v>1268</v>
      </c>
      <c r="J200" s="627"/>
      <c r="K200" s="1556"/>
      <c r="L200" s="270"/>
      <c r="M200" s="397"/>
      <c r="N200" s="390"/>
      <c r="O200" s="1680"/>
      <c r="P200" s="1680"/>
      <c r="AH200" s="1687">
        <v>0</v>
      </c>
    </row>
    <row s="2774" customFormat="1" customHeight="1" ht="0.75" hidden="1">
      <c r="A201" s="1836"/>
      <c r="B201" s="1836"/>
      <c r="C201" s="425" t="s">
        <v>1276</v>
      </c>
      <c r="D201" s="2518"/>
      <c r="E201" s="2260"/>
      <c r="F201" s="2439"/>
      <c r="G201" s="456"/>
      <c r="H201" s="1556"/>
      <c r="I201" s="707"/>
      <c r="J201" s="627"/>
      <c r="K201" s="1556"/>
      <c r="L201" s="270"/>
      <c r="M201" s="397"/>
      <c r="N201" s="390"/>
      <c r="O201" s="1680"/>
      <c r="P201" s="1680"/>
      <c r="AH201" s="1687">
        <v>0</v>
      </c>
    </row>
    <row s="2774" customFormat="1" customHeight="1" ht="18.75" hidden="1">
      <c r="A202" s="1836" t="s">
        <v>386</v>
      </c>
      <c r="B202" s="1836" t="s">
        <v>387</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422</v>
      </c>
      <c r="M202" s="397"/>
      <c r="N202" s="390"/>
      <c r="O202" s="1680"/>
      <c r="P202" s="1680"/>
      <c r="AH202" s="1687">
        <v>0</v>
      </c>
    </row>
    <row s="2774" customFormat="1" customHeight="1" ht="18.75" hidden="1">
      <c r="A203" s="1836"/>
      <c r="B203" s="1836"/>
      <c r="C203" s="425" t="s">
        <v>1269</v>
      </c>
      <c r="D203" s="2518"/>
      <c r="E203" s="2260"/>
      <c r="F203" s="2439"/>
      <c r="G203" s="2483"/>
      <c r="H203" s="1556"/>
      <c r="I203" s="707" t="s">
        <v>1268</v>
      </c>
      <c r="J203" s="627"/>
      <c r="K203" s="1556"/>
      <c r="L203" s="270"/>
      <c r="M203" s="397"/>
      <c r="N203" s="390"/>
      <c r="O203" s="1680"/>
      <c r="P203" s="1680"/>
      <c r="AH203" s="1687">
        <v>0</v>
      </c>
    </row>
    <row s="2774" customFormat="1" customHeight="1" ht="0.75" hidden="1">
      <c r="A204" s="1836"/>
      <c r="B204" s="1836"/>
      <c r="C204" s="425" t="s">
        <v>1276</v>
      </c>
      <c r="D204" s="2518"/>
      <c r="E204" s="2260"/>
      <c r="F204" s="2439"/>
      <c r="G204" s="456"/>
      <c r="H204" s="1556"/>
      <c r="I204" s="707"/>
      <c r="J204" s="627"/>
      <c r="K204" s="1556"/>
      <c r="L204" s="270"/>
      <c r="M204" s="397"/>
      <c r="N204" s="390"/>
      <c r="O204" s="1680"/>
      <c r="P204" s="1680"/>
      <c r="AH204" s="1687">
        <v>0</v>
      </c>
    </row>
    <row s="2774" customFormat="1" customHeight="1" ht="18.75" hidden="1">
      <c r="A205" s="1836" t="s">
        <v>391</v>
      </c>
      <c r="B205" s="1836" t="s">
        <v>392</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422</v>
      </c>
      <c r="M205" s="397"/>
      <c r="N205" s="390"/>
      <c r="O205" s="1680"/>
      <c r="P205" s="1680"/>
      <c r="AH205" s="1687">
        <v>0</v>
      </c>
    </row>
    <row s="2774" customFormat="1" customHeight="1" ht="18.75" hidden="1">
      <c r="A206" s="1836"/>
      <c r="B206" s="1836"/>
      <c r="C206" s="425" t="s">
        <v>1269</v>
      </c>
      <c r="D206" s="2518"/>
      <c r="E206" s="2260"/>
      <c r="F206" s="2439"/>
      <c r="G206" s="2483"/>
      <c r="H206" s="1556"/>
      <c r="I206" s="707" t="s">
        <v>1268</v>
      </c>
      <c r="J206" s="627"/>
      <c r="K206" s="1556"/>
      <c r="L206" s="270"/>
      <c r="M206" s="397"/>
      <c r="N206" s="390"/>
      <c r="O206" s="1680"/>
      <c r="P206" s="1680"/>
      <c r="AH206" s="1687">
        <v>0</v>
      </c>
    </row>
    <row s="2774" customFormat="1" customHeight="1" ht="1.05">
      <c r="A207" s="1836"/>
      <c r="B207" s="1836"/>
      <c r="C207" s="425" t="s">
        <v>1276</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101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216</v>
      </c>
      <c r="B209" s="1836" t="s">
        <v>217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422</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1269</v>
      </c>
      <c r="D210" s="2518"/>
      <c r="E210" s="2260"/>
      <c r="F210" s="2439"/>
      <c r="G210" s="2483"/>
      <c r="H210" s="1556"/>
      <c r="I210" s="707" t="s">
        <v>1268</v>
      </c>
      <c r="J210" s="627"/>
      <c r="K210" s="1556"/>
      <c r="L210" s="270"/>
      <c r="M210" s="2226"/>
      <c r="N210" s="390"/>
      <c r="O210" s="1680"/>
      <c r="P210" s="1680"/>
      <c r="AH210" s="1687">
        <v>0</v>
      </c>
    </row>
    <row s="2774" customFormat="1" customHeight="1" ht="0.75" hidden="1">
      <c r="A211" s="1836"/>
      <c r="B211" s="1836"/>
      <c r="C211" s="425" t="s">
        <v>1276</v>
      </c>
      <c r="D211" s="2518"/>
      <c r="E211" s="2260"/>
      <c r="F211" s="2439"/>
      <c r="G211" s="456"/>
      <c r="H211" s="1556"/>
      <c r="I211" s="707"/>
      <c r="J211" s="627"/>
      <c r="K211" s="1556"/>
      <c r="L211" s="270"/>
      <c r="M211" s="2226"/>
      <c r="N211" s="390"/>
      <c r="O211" s="1680"/>
      <c r="P211" s="1680"/>
      <c r="AH211" s="1687">
        <v>0</v>
      </c>
    </row>
    <row s="2774" customFormat="1" customHeight="1" ht="45" hidden="1">
      <c r="A212" s="1836" t="s">
        <v>221</v>
      </c>
      <c r="B212" s="1836" t="s">
        <v>222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422</v>
      </c>
      <c r="M212" s="2227"/>
      <c r="N212" s="390"/>
      <c r="O212" s="1680"/>
      <c r="P212" s="1680"/>
      <c r="AH212" s="1687">
        <v>0</v>
      </c>
    </row>
    <row s="2774" customFormat="1" customHeight="1" ht="18.75" hidden="1">
      <c r="A213" s="1836"/>
      <c r="B213" s="1836"/>
      <c r="C213" s="425" t="s">
        <v>1269</v>
      </c>
      <c r="D213" s="2518"/>
      <c r="E213" s="2260"/>
      <c r="F213" s="2439"/>
      <c r="G213" s="2483"/>
      <c r="H213" s="1556"/>
      <c r="I213" s="707" t="s">
        <v>1268</v>
      </c>
      <c r="J213" s="627"/>
      <c r="K213" s="1556"/>
      <c r="L213" s="270"/>
      <c r="M213" s="1917"/>
      <c r="N213" s="390"/>
      <c r="O213" s="1680"/>
      <c r="P213" s="1680"/>
      <c r="AH213" s="1687">
        <v>0</v>
      </c>
    </row>
    <row s="2774" customFormat="1" customHeight="1" ht="0.75" hidden="1">
      <c r="A214" s="1836"/>
      <c r="B214" s="1836"/>
      <c r="C214" s="425" t="s">
        <v>1276</v>
      </c>
      <c r="D214" s="2518"/>
      <c r="E214" s="2260"/>
      <c r="F214" s="2439"/>
      <c r="G214" s="456"/>
      <c r="H214" s="1556"/>
      <c r="I214" s="707"/>
      <c r="J214" s="627"/>
      <c r="K214" s="1556"/>
      <c r="L214" s="270"/>
      <c r="M214" s="397"/>
      <c r="N214" s="390"/>
      <c r="O214" s="1680"/>
      <c r="P214" s="1680"/>
      <c r="AH214" s="1687">
        <v>0</v>
      </c>
    </row>
    <row s="2774" customFormat="1" customHeight="1" ht="45" hidden="1">
      <c r="A215" s="1836" t="s">
        <v>228</v>
      </c>
      <c r="B215" s="1836" t="s">
        <v>229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422</v>
      </c>
      <c r="M215" s="397"/>
      <c r="N215" s="390"/>
      <c r="O215" s="1680"/>
      <c r="P215" s="1680"/>
      <c r="AH215" s="1687">
        <v>0</v>
      </c>
    </row>
    <row s="2774" customFormat="1" customHeight="1" ht="18.75" hidden="1">
      <c r="A216" s="1836"/>
      <c r="B216" s="1836"/>
      <c r="C216" s="425" t="s">
        <v>1269</v>
      </c>
      <c r="D216" s="2518"/>
      <c r="E216" s="2260"/>
      <c r="F216" s="2439"/>
      <c r="G216" s="2483"/>
      <c r="H216" s="1556"/>
      <c r="I216" s="707" t="s">
        <v>1268</v>
      </c>
      <c r="J216" s="627"/>
      <c r="K216" s="1556"/>
      <c r="L216" s="270"/>
      <c r="M216" s="397"/>
      <c r="N216" s="390"/>
      <c r="O216" s="1680"/>
      <c r="P216" s="1680"/>
      <c r="AH216" s="1687">
        <v>0</v>
      </c>
    </row>
    <row s="2774" customFormat="1" customHeight="1" ht="0.75" hidden="1">
      <c r="A217" s="1836"/>
      <c r="B217" s="1836"/>
      <c r="C217" s="425" t="s">
        <v>1276</v>
      </c>
      <c r="D217" s="2518"/>
      <c r="E217" s="2260"/>
      <c r="F217" s="2439"/>
      <c r="G217" s="456"/>
      <c r="H217" s="1556"/>
      <c r="I217" s="707"/>
      <c r="J217" s="627"/>
      <c r="K217" s="1556"/>
      <c r="L217" s="270"/>
      <c r="M217" s="397"/>
      <c r="N217" s="390"/>
      <c r="O217" s="1680"/>
      <c r="P217" s="1680"/>
      <c r="AH217" s="1687">
        <v>0</v>
      </c>
    </row>
    <row s="2774" customFormat="1" customHeight="1" ht="45" hidden="1">
      <c r="A218" s="1836" t="s">
        <v>234</v>
      </c>
      <c r="B218" s="1836" t="s">
        <v>235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422</v>
      </c>
      <c r="M218" s="397"/>
      <c r="N218" s="390"/>
      <c r="O218" s="1680"/>
      <c r="P218" s="1680"/>
      <c r="AH218" s="1687">
        <v>0</v>
      </c>
    </row>
    <row s="2774" customFormat="1" customHeight="1" ht="18.75" hidden="1">
      <c r="A219" s="1836"/>
      <c r="B219" s="1836"/>
      <c r="C219" s="425" t="s">
        <v>1269</v>
      </c>
      <c r="D219" s="2518"/>
      <c r="E219" s="2260"/>
      <c r="F219" s="2439"/>
      <c r="G219" s="2483"/>
      <c r="H219" s="1556"/>
      <c r="I219" s="707" t="s">
        <v>1268</v>
      </c>
      <c r="J219" s="627"/>
      <c r="K219" s="1556"/>
      <c r="L219" s="270"/>
      <c r="M219" s="397"/>
      <c r="N219" s="390"/>
      <c r="O219" s="1680"/>
      <c r="P219" s="1680"/>
      <c r="AH219" s="1687">
        <v>0</v>
      </c>
    </row>
    <row s="2774" customFormat="1" customHeight="1" ht="0.75" hidden="1">
      <c r="A220" s="1836"/>
      <c r="B220" s="1836"/>
      <c r="C220" s="425" t="s">
        <v>1276</v>
      </c>
      <c r="D220" s="2518"/>
      <c r="E220" s="2260"/>
      <c r="F220" s="2439"/>
      <c r="G220" s="456"/>
      <c r="H220" s="1556"/>
      <c r="I220" s="707"/>
      <c r="J220" s="627"/>
      <c r="K220" s="1556"/>
      <c r="L220" s="270"/>
      <c r="M220" s="397"/>
      <c r="N220" s="390"/>
      <c r="O220" s="1680"/>
      <c r="P220" s="1680"/>
      <c r="AH220" s="1687">
        <v>0</v>
      </c>
    </row>
    <row s="2774" customFormat="1" customHeight="1" ht="18.75" hidden="1">
      <c r="A221" s="1836" t="s">
        <v>240</v>
      </c>
      <c r="B221" s="1836" t="s">
        <v>241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422</v>
      </c>
      <c r="M221" s="397"/>
      <c r="N221" s="390"/>
      <c r="O221" s="1680"/>
      <c r="P221" s="1680"/>
      <c r="AH221" s="1687">
        <v>0</v>
      </c>
    </row>
    <row s="2774" customFormat="1" customHeight="1" ht="18.75" hidden="1">
      <c r="A222" s="1836"/>
      <c r="B222" s="1836"/>
      <c r="C222" s="425" t="s">
        <v>1269</v>
      </c>
      <c r="D222" s="2518"/>
      <c r="E222" s="2260"/>
      <c r="F222" s="2439"/>
      <c r="G222" s="2483"/>
      <c r="H222" s="1556"/>
      <c r="I222" s="707" t="s">
        <v>1268</v>
      </c>
      <c r="J222" s="627"/>
      <c r="K222" s="1556"/>
      <c r="L222" s="270"/>
      <c r="M222" s="397"/>
      <c r="N222" s="390"/>
      <c r="O222" s="1680"/>
      <c r="P222" s="1680"/>
      <c r="AH222" s="1687">
        <v>0</v>
      </c>
    </row>
    <row s="2774" customFormat="1" customHeight="1" ht="0.75" hidden="1">
      <c r="A223" s="1836"/>
      <c r="B223" s="1836"/>
      <c r="C223" s="425" t="s">
        <v>1276</v>
      </c>
      <c r="D223" s="2518"/>
      <c r="E223" s="2260"/>
      <c r="F223" s="2439"/>
      <c r="G223" s="456"/>
      <c r="H223" s="1556"/>
      <c r="I223" s="707"/>
      <c r="J223" s="627"/>
      <c r="K223" s="1556"/>
      <c r="L223" s="270"/>
      <c r="M223" s="397"/>
      <c r="N223" s="390"/>
      <c r="O223" s="1680"/>
      <c r="P223" s="1680"/>
      <c r="AH223" s="1687">
        <v>0</v>
      </c>
    </row>
    <row s="2774" customFormat="1" customHeight="1" ht="18.75" hidden="1">
      <c r="A224" s="1836" t="s">
        <v>246</v>
      </c>
      <c r="B224" s="1836" t="s">
        <v>247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422</v>
      </c>
      <c r="M224" s="397"/>
      <c r="N224" s="390"/>
      <c r="O224" s="1680"/>
      <c r="P224" s="1680"/>
      <c r="AH224" s="1687">
        <v>0</v>
      </c>
    </row>
    <row s="2774" customFormat="1" customHeight="1" ht="18.75" hidden="1">
      <c r="A225" s="1836"/>
      <c r="B225" s="1836"/>
      <c r="C225" s="425" t="s">
        <v>1269</v>
      </c>
      <c r="D225" s="2518"/>
      <c r="E225" s="2260"/>
      <c r="F225" s="2439"/>
      <c r="G225" s="2483"/>
      <c r="H225" s="1556"/>
      <c r="I225" s="707" t="s">
        <v>1268</v>
      </c>
      <c r="J225" s="627"/>
      <c r="K225" s="1556"/>
      <c r="L225" s="270"/>
      <c r="M225" s="397"/>
      <c r="N225" s="390"/>
      <c r="O225" s="1680"/>
      <c r="P225" s="1680"/>
      <c r="AH225" s="1687">
        <v>0</v>
      </c>
    </row>
    <row s="2774" customFormat="1" customHeight="1" ht="0.75" hidden="1">
      <c r="A226" s="1836"/>
      <c r="B226" s="1836"/>
      <c r="C226" s="425" t="s">
        <v>1276</v>
      </c>
      <c r="D226" s="2518"/>
      <c r="E226" s="2260"/>
      <c r="F226" s="2439"/>
      <c r="G226" s="456"/>
      <c r="H226" s="1556"/>
      <c r="I226" s="707"/>
      <c r="J226" s="627"/>
      <c r="K226" s="1556"/>
      <c r="L226" s="270"/>
      <c r="M226" s="397"/>
      <c r="N226" s="390"/>
      <c r="O226" s="1680"/>
      <c r="P226" s="1680"/>
      <c r="AH226" s="1687">
        <v>0</v>
      </c>
    </row>
    <row s="2774" customFormat="1" customHeight="1" ht="18.75" hidden="1">
      <c r="A227" s="1836" t="s">
        <v>252</v>
      </c>
      <c r="B227" s="1836" t="s">
        <v>253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422</v>
      </c>
      <c r="M227" s="397"/>
      <c r="N227" s="390"/>
      <c r="O227" s="1680"/>
      <c r="P227" s="1680"/>
      <c r="AH227" s="1687">
        <v>0</v>
      </c>
    </row>
    <row s="2774" customFormat="1" customHeight="1" ht="18.75" hidden="1">
      <c r="A228" s="1836"/>
      <c r="B228" s="1836"/>
      <c r="C228" s="425" t="s">
        <v>1269</v>
      </c>
      <c r="D228" s="2518"/>
      <c r="E228" s="2260"/>
      <c r="F228" s="2439"/>
      <c r="G228" s="2483"/>
      <c r="H228" s="1556"/>
      <c r="I228" s="707" t="s">
        <v>1268</v>
      </c>
      <c r="J228" s="627"/>
      <c r="K228" s="1556"/>
      <c r="L228" s="270"/>
      <c r="M228" s="397"/>
      <c r="N228" s="390"/>
      <c r="O228" s="1680"/>
      <c r="P228" s="1680"/>
      <c r="AH228" s="1687">
        <v>0</v>
      </c>
    </row>
    <row s="2774" customFormat="1" customHeight="1" ht="0.75" hidden="1">
      <c r="A229" s="1836"/>
      <c r="B229" s="1836"/>
      <c r="C229" s="425" t="s">
        <v>1276</v>
      </c>
      <c r="D229" s="2518"/>
      <c r="E229" s="2260"/>
      <c r="F229" s="2439"/>
      <c r="G229" s="456"/>
      <c r="H229" s="1556"/>
      <c r="I229" s="707"/>
      <c r="J229" s="627"/>
      <c r="K229" s="1556"/>
      <c r="L229" s="270"/>
      <c r="M229" s="397"/>
      <c r="N229" s="390"/>
      <c r="O229" s="1680"/>
      <c r="P229" s="1680"/>
      <c r="AH229" s="1687">
        <v>0</v>
      </c>
    </row>
    <row s="2774" customFormat="1" customHeight="1" ht="18.75" hidden="1">
      <c r="A230" s="1836" t="s">
        <v>258</v>
      </c>
      <c r="B230" s="1836" t="s">
        <v>259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422</v>
      </c>
      <c r="M230" s="397"/>
      <c r="N230" s="390"/>
      <c r="O230" s="1680"/>
      <c r="P230" s="1680"/>
      <c r="AH230" s="1687">
        <v>0</v>
      </c>
    </row>
    <row s="2774" customFormat="1" customHeight="1" ht="18.75" hidden="1">
      <c r="A231" s="1836"/>
      <c r="B231" s="1836"/>
      <c r="C231" s="425" t="s">
        <v>1269</v>
      </c>
      <c r="D231" s="2518"/>
      <c r="E231" s="2260"/>
      <c r="F231" s="2439"/>
      <c r="G231" s="2483"/>
      <c r="H231" s="1556"/>
      <c r="I231" s="707" t="s">
        <v>1268</v>
      </c>
      <c r="J231" s="627"/>
      <c r="K231" s="1556"/>
      <c r="L231" s="270"/>
      <c r="M231" s="397"/>
      <c r="N231" s="390"/>
      <c r="O231" s="1680"/>
      <c r="P231" s="1680"/>
      <c r="AH231" s="1687">
        <v>0</v>
      </c>
    </row>
    <row s="2774" customFormat="1" customHeight="1" ht="0.75" hidden="1">
      <c r="A232" s="1836"/>
      <c r="B232" s="1836"/>
      <c r="C232" s="425" t="s">
        <v>1276</v>
      </c>
      <c r="D232" s="2518"/>
      <c r="E232" s="2260"/>
      <c r="F232" s="2439"/>
      <c r="G232" s="456"/>
      <c r="H232" s="1556"/>
      <c r="I232" s="707"/>
      <c r="J232" s="627"/>
      <c r="K232" s="1556"/>
      <c r="L232" s="270"/>
      <c r="M232" s="397"/>
      <c r="N232" s="390"/>
      <c r="O232" s="1680"/>
      <c r="P232" s="1680"/>
      <c r="AH232" s="1687">
        <v>0</v>
      </c>
    </row>
    <row s="2774" customFormat="1" customHeight="1" ht="18.75" hidden="1">
      <c r="A233" s="1836" t="s">
        <v>264</v>
      </c>
      <c r="B233" s="1836" t="s">
        <v>265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422</v>
      </c>
      <c r="M233" s="397"/>
      <c r="N233" s="390"/>
      <c r="O233" s="1680"/>
      <c r="P233" s="1680"/>
      <c r="AH233" s="1687">
        <v>0</v>
      </c>
    </row>
    <row s="2774" customFormat="1" customHeight="1" ht="18.75" hidden="1">
      <c r="A234" s="1836"/>
      <c r="B234" s="1836"/>
      <c r="C234" s="425" t="s">
        <v>1269</v>
      </c>
      <c r="D234" s="2518"/>
      <c r="E234" s="2260"/>
      <c r="F234" s="2439"/>
      <c r="G234" s="2483"/>
      <c r="H234" s="1556"/>
      <c r="I234" s="707" t="s">
        <v>1268</v>
      </c>
      <c r="J234" s="627"/>
      <c r="K234" s="1556"/>
      <c r="L234" s="270"/>
      <c r="M234" s="397"/>
      <c r="N234" s="390"/>
      <c r="O234" s="1680"/>
      <c r="P234" s="1680"/>
      <c r="AH234" s="1687">
        <v>0</v>
      </c>
    </row>
    <row s="2774" customFormat="1" customHeight="1" ht="0.75" hidden="1">
      <c r="A235" s="1836"/>
      <c r="B235" s="1836"/>
      <c r="C235" s="425" t="s">
        <v>1276</v>
      </c>
      <c r="D235" s="2518"/>
      <c r="E235" s="2260"/>
      <c r="F235" s="2439"/>
      <c r="G235" s="456"/>
      <c r="H235" s="1556"/>
      <c r="I235" s="707"/>
      <c r="J235" s="627"/>
      <c r="K235" s="1556"/>
      <c r="L235" s="270"/>
      <c r="M235" s="397"/>
      <c r="N235" s="390"/>
      <c r="O235" s="1680"/>
      <c r="P235" s="1680"/>
      <c r="AH235" s="1687">
        <v>0</v>
      </c>
    </row>
    <row s="2774" customFormat="1" customHeight="1" ht="18.75" hidden="1">
      <c r="A236" s="1836" t="s">
        <v>284</v>
      </c>
      <c r="B236" s="1836" t="s">
        <v>285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422</v>
      </c>
      <c r="M236" s="397"/>
      <c r="N236" s="390"/>
      <c r="O236" s="1680"/>
      <c r="P236" s="1680"/>
      <c r="AH236" s="1687">
        <v>0</v>
      </c>
    </row>
    <row s="2774" customFormat="1" customHeight="1" ht="18.75" hidden="1">
      <c r="A237" s="1836"/>
      <c r="B237" s="1836"/>
      <c r="C237" s="425" t="s">
        <v>1269</v>
      </c>
      <c r="D237" s="2518"/>
      <c r="E237" s="2260"/>
      <c r="F237" s="2439"/>
      <c r="G237" s="2483"/>
      <c r="H237" s="1556"/>
      <c r="I237" s="707" t="s">
        <v>1268</v>
      </c>
      <c r="J237" s="627"/>
      <c r="K237" s="1556"/>
      <c r="L237" s="270"/>
      <c r="M237" s="397"/>
      <c r="N237" s="390"/>
      <c r="O237" s="1680"/>
      <c r="P237" s="1680"/>
      <c r="AH237" s="1687">
        <v>0</v>
      </c>
    </row>
    <row s="2774" customFormat="1" customHeight="1" ht="0.75" hidden="1">
      <c r="A238" s="1836"/>
      <c r="B238" s="1836"/>
      <c r="C238" s="425" t="s">
        <v>1276</v>
      </c>
      <c r="D238" s="2518"/>
      <c r="E238" s="2260"/>
      <c r="F238" s="2439"/>
      <c r="G238" s="456"/>
      <c r="H238" s="1556"/>
      <c r="I238" s="707"/>
      <c r="J238" s="627"/>
      <c r="K238" s="1556"/>
      <c r="L238" s="270"/>
      <c r="M238" s="397"/>
      <c r="N238" s="390"/>
      <c r="O238" s="1680"/>
      <c r="P238" s="1680"/>
      <c r="AH238" s="1687">
        <v>0</v>
      </c>
    </row>
    <row s="2774" customFormat="1" customHeight="1" ht="18.75" hidden="1">
      <c r="A239" s="1836" t="s">
        <v>289</v>
      </c>
      <c r="B239" s="1836" t="s">
        <v>290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422</v>
      </c>
      <c r="M239" s="397"/>
      <c r="N239" s="390"/>
      <c r="O239" s="1680"/>
      <c r="P239" s="1680"/>
      <c r="AH239" s="1687">
        <v>0</v>
      </c>
    </row>
    <row s="2774" customFormat="1" customHeight="1" ht="18.75" hidden="1">
      <c r="A240" s="1836"/>
      <c r="B240" s="1836"/>
      <c r="C240" s="425" t="s">
        <v>1269</v>
      </c>
      <c r="D240" s="2518"/>
      <c r="E240" s="2260"/>
      <c r="F240" s="2439"/>
      <c r="G240" s="2483"/>
      <c r="H240" s="1556"/>
      <c r="I240" s="707" t="s">
        <v>1268</v>
      </c>
      <c r="J240" s="627"/>
      <c r="K240" s="1556"/>
      <c r="L240" s="270"/>
      <c r="M240" s="397"/>
      <c r="N240" s="390"/>
      <c r="O240" s="1680"/>
      <c r="P240" s="1680"/>
      <c r="AH240" s="1687">
        <v>0</v>
      </c>
    </row>
    <row s="2774" customFormat="1" customHeight="1" ht="0.75" hidden="1">
      <c r="A241" s="1836"/>
      <c r="B241" s="1836"/>
      <c r="C241" s="425" t="s">
        <v>1276</v>
      </c>
      <c r="D241" s="2518"/>
      <c r="E241" s="2260"/>
      <c r="F241" s="2439"/>
      <c r="G241" s="456"/>
      <c r="H241" s="1556"/>
      <c r="I241" s="707"/>
      <c r="J241" s="627"/>
      <c r="K241" s="1556"/>
      <c r="L241" s="270"/>
      <c r="M241" s="397"/>
      <c r="N241" s="390"/>
      <c r="O241" s="1680"/>
      <c r="P241" s="1680"/>
      <c r="AH241" s="1687">
        <v>0</v>
      </c>
    </row>
    <row s="2774" customFormat="1" customHeight="1" ht="18.75" hidden="1">
      <c r="A242" s="1836" t="s">
        <v>294</v>
      </c>
      <c r="B242" s="1836" t="s">
        <v>295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422</v>
      </c>
      <c r="M242" s="397"/>
      <c r="N242" s="390"/>
      <c r="O242" s="1680"/>
      <c r="P242" s="1680"/>
      <c r="AH242" s="1687">
        <v>0</v>
      </c>
    </row>
    <row s="2774" customFormat="1" customHeight="1" ht="18.75" hidden="1">
      <c r="A243" s="1836"/>
      <c r="B243" s="1836"/>
      <c r="C243" s="425" t="s">
        <v>1269</v>
      </c>
      <c r="D243" s="2518"/>
      <c r="E243" s="2260"/>
      <c r="F243" s="2439"/>
      <c r="G243" s="2483"/>
      <c r="H243" s="1556"/>
      <c r="I243" s="707" t="s">
        <v>1268</v>
      </c>
      <c r="J243" s="627"/>
      <c r="K243" s="1556"/>
      <c r="L243" s="270"/>
      <c r="M243" s="397"/>
      <c r="N243" s="390"/>
      <c r="O243" s="1680"/>
      <c r="P243" s="1680"/>
      <c r="AH243" s="1687">
        <v>0</v>
      </c>
    </row>
    <row s="2774" customFormat="1" customHeight="1" ht="0.75" hidden="1">
      <c r="A244" s="1836"/>
      <c r="B244" s="1836"/>
      <c r="C244" s="425" t="s">
        <v>1276</v>
      </c>
      <c r="D244" s="2518"/>
      <c r="E244" s="2260"/>
      <c r="F244" s="2439"/>
      <c r="G244" s="456"/>
      <c r="H244" s="1556"/>
      <c r="I244" s="707"/>
      <c r="J244" s="627"/>
      <c r="K244" s="1556"/>
      <c r="L244" s="270"/>
      <c r="M244" s="397"/>
      <c r="N244" s="390"/>
      <c r="O244" s="1680"/>
      <c r="P244" s="1680"/>
      <c r="AH244" s="1687">
        <v>0</v>
      </c>
    </row>
    <row s="2774" customFormat="1" customHeight="1" ht="18.75" hidden="1">
      <c r="A245" s="1836" t="s">
        <v>299</v>
      </c>
      <c r="B245" s="1836" t="s">
        <v>300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422</v>
      </c>
      <c r="M245" s="397"/>
      <c r="N245" s="390"/>
      <c r="O245" s="1680"/>
      <c r="P245" s="1680"/>
      <c r="AH245" s="1687">
        <v>0</v>
      </c>
    </row>
    <row s="2774" customFormat="1" customHeight="1" ht="18.75" hidden="1">
      <c r="A246" s="1836"/>
      <c r="B246" s="1836"/>
      <c r="C246" s="425" t="s">
        <v>1269</v>
      </c>
      <c r="D246" s="2518"/>
      <c r="E246" s="2260"/>
      <c r="F246" s="2439"/>
      <c r="G246" s="2483"/>
      <c r="H246" s="1556"/>
      <c r="I246" s="707" t="s">
        <v>1268</v>
      </c>
      <c r="J246" s="627"/>
      <c r="K246" s="1556"/>
      <c r="L246" s="270"/>
      <c r="M246" s="397"/>
      <c r="N246" s="390"/>
      <c r="O246" s="1680"/>
      <c r="P246" s="1680"/>
      <c r="AH246" s="1687">
        <v>0</v>
      </c>
    </row>
    <row s="2774" customFormat="1" customHeight="1" ht="0.75" hidden="1">
      <c r="A247" s="1836"/>
      <c r="B247" s="1836"/>
      <c r="C247" s="425" t="s">
        <v>1276</v>
      </c>
      <c r="D247" s="2518"/>
      <c r="E247" s="2260"/>
      <c r="F247" s="2439"/>
      <c r="G247" s="456"/>
      <c r="H247" s="1556"/>
      <c r="I247" s="707"/>
      <c r="J247" s="627"/>
      <c r="K247" s="1556"/>
      <c r="L247" s="270"/>
      <c r="M247" s="397"/>
      <c r="N247" s="390"/>
      <c r="O247" s="1680"/>
      <c r="P247" s="1680"/>
      <c r="AH247" s="1687">
        <v>0</v>
      </c>
    </row>
    <row s="2774" customFormat="1" customHeight="1" ht="18.75" hidden="1">
      <c r="A248" s="1836" t="s">
        <v>304</v>
      </c>
      <c r="B248" s="1836" t="s">
        <v>305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422</v>
      </c>
      <c r="M248" s="397"/>
      <c r="N248" s="390"/>
      <c r="O248" s="1680"/>
      <c r="P248" s="1680"/>
      <c r="AH248" s="1687">
        <v>0</v>
      </c>
    </row>
    <row s="2774" customFormat="1" customHeight="1" ht="18.75" hidden="1">
      <c r="A249" s="1836"/>
      <c r="B249" s="1836"/>
      <c r="C249" s="425" t="s">
        <v>1269</v>
      </c>
      <c r="D249" s="2518"/>
      <c r="E249" s="2260"/>
      <c r="F249" s="2439"/>
      <c r="G249" s="2483"/>
      <c r="H249" s="1556"/>
      <c r="I249" s="707" t="s">
        <v>1268</v>
      </c>
      <c r="J249" s="627"/>
      <c r="K249" s="1556"/>
      <c r="L249" s="270"/>
      <c r="M249" s="397"/>
      <c r="N249" s="390"/>
      <c r="O249" s="1680"/>
      <c r="P249" s="1680"/>
      <c r="AH249" s="1687">
        <v>0</v>
      </c>
    </row>
    <row s="2774" customFormat="1" customHeight="1" ht="0.75" hidden="1">
      <c r="A250" s="1836"/>
      <c r="B250" s="1836"/>
      <c r="C250" s="425" t="s">
        <v>1276</v>
      </c>
      <c r="D250" s="2518"/>
      <c r="E250" s="2260"/>
      <c r="F250" s="2439"/>
      <c r="G250" s="456"/>
      <c r="H250" s="1556"/>
      <c r="I250" s="707"/>
      <c r="J250" s="627"/>
      <c r="K250" s="1556"/>
      <c r="L250" s="270"/>
      <c r="M250" s="397"/>
      <c r="N250" s="390"/>
      <c r="O250" s="1680"/>
      <c r="P250" s="1680"/>
      <c r="AH250" s="1687">
        <v>0</v>
      </c>
    </row>
    <row s="2774" customFormat="1" customHeight="1" ht="18.75" hidden="1">
      <c r="A251" s="1836" t="s">
        <v>311</v>
      </c>
      <c r="B251" s="1836" t="s">
        <v>312</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422</v>
      </c>
      <c r="M251" s="397"/>
      <c r="N251" s="390"/>
      <c r="O251" s="1680"/>
      <c r="P251" s="1680"/>
      <c r="AH251" s="1687">
        <v>0</v>
      </c>
    </row>
    <row s="2774" customFormat="1" customHeight="1" ht="18.75" hidden="1">
      <c r="A252" s="1836"/>
      <c r="B252" s="1836"/>
      <c r="C252" s="425" t="s">
        <v>1269</v>
      </c>
      <c r="D252" s="2518"/>
      <c r="E252" s="2260"/>
      <c r="F252" s="2439"/>
      <c r="G252" s="2483"/>
      <c r="H252" s="1556"/>
      <c r="I252" s="707" t="s">
        <v>1268</v>
      </c>
      <c r="J252" s="627"/>
      <c r="K252" s="1556"/>
      <c r="L252" s="270"/>
      <c r="M252" s="397"/>
      <c r="N252" s="390"/>
      <c r="O252" s="1680"/>
      <c r="P252" s="1680"/>
      <c r="AH252" s="1687">
        <v>0</v>
      </c>
    </row>
    <row s="2774" customFormat="1" customHeight="1" ht="0.75" hidden="1">
      <c r="A253" s="1836"/>
      <c r="B253" s="1836"/>
      <c r="C253" s="425" t="s">
        <v>1276</v>
      </c>
      <c r="D253" s="2518"/>
      <c r="E253" s="2260"/>
      <c r="F253" s="2439"/>
      <c r="G253" s="456"/>
      <c r="H253" s="1556"/>
      <c r="I253" s="707"/>
      <c r="J253" s="627"/>
      <c r="K253" s="1556"/>
      <c r="L253" s="270"/>
      <c r="M253" s="397"/>
      <c r="N253" s="390"/>
      <c r="O253" s="1680"/>
      <c r="P253" s="1680"/>
      <c r="AH253" s="1687">
        <v>0</v>
      </c>
    </row>
    <row s="2774" customFormat="1" customHeight="1" ht="18.75" hidden="1">
      <c r="A254" s="1836" t="s">
        <v>371</v>
      </c>
      <c r="B254" s="1836" t="s">
        <v>372</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422</v>
      </c>
      <c r="M254" s="397"/>
      <c r="N254" s="390"/>
      <c r="O254" s="1680"/>
      <c r="P254" s="1680"/>
      <c r="AH254" s="1687">
        <v>0</v>
      </c>
    </row>
    <row s="2774" customFormat="1" customHeight="1" ht="18.75" hidden="1">
      <c r="A255" s="1836"/>
      <c r="B255" s="1836"/>
      <c r="C255" s="425" t="s">
        <v>1269</v>
      </c>
      <c r="D255" s="2518"/>
      <c r="E255" s="2260"/>
      <c r="F255" s="2439"/>
      <c r="G255" s="2483"/>
      <c r="H255" s="1556"/>
      <c r="I255" s="707" t="s">
        <v>1268</v>
      </c>
      <c r="J255" s="627"/>
      <c r="K255" s="1556"/>
      <c r="L255" s="270"/>
      <c r="M255" s="397"/>
      <c r="N255" s="390"/>
      <c r="O255" s="1680"/>
      <c r="P255" s="1680"/>
      <c r="AH255" s="1687">
        <v>0</v>
      </c>
    </row>
    <row s="2774" customFormat="1" customHeight="1" ht="0.75" hidden="1">
      <c r="A256" s="1836"/>
      <c r="B256" s="1836"/>
      <c r="C256" s="425" t="s">
        <v>1276</v>
      </c>
      <c r="D256" s="2518"/>
      <c r="E256" s="2260"/>
      <c r="F256" s="2439"/>
      <c r="G256" s="456"/>
      <c r="H256" s="1556"/>
      <c r="I256" s="707"/>
      <c r="J256" s="627"/>
      <c r="K256" s="1556"/>
      <c r="L256" s="270"/>
      <c r="M256" s="397"/>
      <c r="N256" s="390"/>
      <c r="O256" s="1680"/>
      <c r="P256" s="1680"/>
      <c r="AH256" s="1687">
        <v>0</v>
      </c>
    </row>
    <row s="2774" customFormat="1" customHeight="1" ht="18.75" hidden="1">
      <c r="A257" s="1836" t="s">
        <v>376</v>
      </c>
      <c r="B257" s="1836" t="s">
        <v>377</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422</v>
      </c>
      <c r="M257" s="397"/>
      <c r="N257" s="390"/>
      <c r="O257" s="1680"/>
      <c r="P257" s="1680"/>
      <c r="AH257" s="1687">
        <v>0</v>
      </c>
    </row>
    <row s="2774" customFormat="1" customHeight="1" ht="18.75" hidden="1">
      <c r="A258" s="1836"/>
      <c r="B258" s="1836"/>
      <c r="C258" s="425" t="s">
        <v>1269</v>
      </c>
      <c r="D258" s="2518"/>
      <c r="E258" s="2260"/>
      <c r="F258" s="2439"/>
      <c r="G258" s="2483"/>
      <c r="H258" s="1556"/>
      <c r="I258" s="707" t="s">
        <v>1268</v>
      </c>
      <c r="J258" s="627"/>
      <c r="K258" s="1556"/>
      <c r="L258" s="270"/>
      <c r="M258" s="397"/>
      <c r="N258" s="390"/>
      <c r="O258" s="1680"/>
      <c r="P258" s="1680"/>
      <c r="AH258" s="1687">
        <v>0</v>
      </c>
    </row>
    <row s="2774" customFormat="1" customHeight="1" ht="0.75" hidden="1">
      <c r="A259" s="1836"/>
      <c r="B259" s="1836"/>
      <c r="C259" s="425" t="s">
        <v>1276</v>
      </c>
      <c r="D259" s="2518"/>
      <c r="E259" s="2260"/>
      <c r="F259" s="2439"/>
      <c r="G259" s="456"/>
      <c r="H259" s="1556"/>
      <c r="I259" s="707"/>
      <c r="J259" s="627"/>
      <c r="K259" s="1556"/>
      <c r="L259" s="270"/>
      <c r="M259" s="397"/>
      <c r="N259" s="390"/>
      <c r="O259" s="1680"/>
      <c r="P259" s="1680"/>
      <c r="AH259" s="1687">
        <v>0</v>
      </c>
    </row>
    <row s="2774" customFormat="1" customHeight="1" ht="18.75" hidden="1">
      <c r="A260" s="1836" t="s">
        <v>381</v>
      </c>
      <c r="B260" s="1836" t="s">
        <v>382</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422</v>
      </c>
      <c r="M260" s="397"/>
      <c r="N260" s="390"/>
      <c r="O260" s="1680"/>
      <c r="P260" s="1680"/>
      <c r="AH260" s="1687">
        <v>0</v>
      </c>
    </row>
    <row s="2774" customFormat="1" customHeight="1" ht="18.75" hidden="1">
      <c r="A261" s="1836"/>
      <c r="B261" s="1836"/>
      <c r="C261" s="425" t="s">
        <v>1269</v>
      </c>
      <c r="D261" s="2518"/>
      <c r="E261" s="2260"/>
      <c r="F261" s="2439"/>
      <c r="G261" s="2483"/>
      <c r="H261" s="1556"/>
      <c r="I261" s="707" t="s">
        <v>1268</v>
      </c>
      <c r="J261" s="627"/>
      <c r="K261" s="1556"/>
      <c r="L261" s="270"/>
      <c r="M261" s="397"/>
      <c r="N261" s="390"/>
      <c r="O261" s="1680"/>
      <c r="P261" s="1680"/>
      <c r="AH261" s="1687">
        <v>0</v>
      </c>
    </row>
    <row s="2774" customFormat="1" customHeight="1" ht="0.75" hidden="1">
      <c r="A262" s="1836"/>
      <c r="B262" s="1836"/>
      <c r="C262" s="425" t="s">
        <v>1276</v>
      </c>
      <c r="D262" s="2518"/>
      <c r="E262" s="2260"/>
      <c r="F262" s="2439"/>
      <c r="G262" s="456"/>
      <c r="H262" s="1556"/>
      <c r="I262" s="707"/>
      <c r="J262" s="627"/>
      <c r="K262" s="1556"/>
      <c r="L262" s="270"/>
      <c r="M262" s="397"/>
      <c r="N262" s="390"/>
      <c r="O262" s="1680"/>
      <c r="P262" s="1680"/>
      <c r="AH262" s="1687">
        <v>0</v>
      </c>
    </row>
    <row s="2774" customFormat="1" customHeight="1" ht="18.75" hidden="1">
      <c r="A263" s="1836" t="s">
        <v>386</v>
      </c>
      <c r="B263" s="1836" t="s">
        <v>387</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422</v>
      </c>
      <c r="M263" s="397"/>
      <c r="N263" s="390"/>
      <c r="O263" s="1680"/>
      <c r="P263" s="1680"/>
      <c r="AH263" s="1687">
        <v>0</v>
      </c>
    </row>
    <row s="2774" customFormat="1" customHeight="1" ht="18.75" hidden="1">
      <c r="A264" s="1836"/>
      <c r="B264" s="1836"/>
      <c r="C264" s="425" t="s">
        <v>1269</v>
      </c>
      <c r="D264" s="2518"/>
      <c r="E264" s="2260"/>
      <c r="F264" s="2439"/>
      <c r="G264" s="2483"/>
      <c r="H264" s="1556"/>
      <c r="I264" s="707" t="s">
        <v>1268</v>
      </c>
      <c r="J264" s="627"/>
      <c r="K264" s="1556"/>
      <c r="L264" s="270"/>
      <c r="M264" s="397"/>
      <c r="N264" s="390"/>
      <c r="O264" s="1680"/>
      <c r="P264" s="1680"/>
      <c r="AH264" s="1687">
        <v>0</v>
      </c>
    </row>
    <row s="2774" customFormat="1" customHeight="1" ht="0.75" hidden="1">
      <c r="A265" s="1836"/>
      <c r="B265" s="1836"/>
      <c r="C265" s="425" t="s">
        <v>1276</v>
      </c>
      <c r="D265" s="2518"/>
      <c r="E265" s="2260"/>
      <c r="F265" s="2439"/>
      <c r="G265" s="456"/>
      <c r="H265" s="1556"/>
      <c r="I265" s="707"/>
      <c r="J265" s="627"/>
      <c r="K265" s="1556"/>
      <c r="L265" s="270"/>
      <c r="M265" s="397"/>
      <c r="N265" s="390"/>
      <c r="O265" s="1680"/>
      <c r="P265" s="1680"/>
      <c r="AH265" s="1687">
        <v>0</v>
      </c>
    </row>
    <row s="2774" customFormat="1" customHeight="1" ht="18.75" hidden="1">
      <c r="A266" s="1836" t="s">
        <v>391</v>
      </c>
      <c r="B266" s="1836" t="s">
        <v>392</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422</v>
      </c>
      <c r="M266" s="397"/>
      <c r="N266" s="390"/>
      <c r="O266" s="1680"/>
      <c r="P266" s="1680"/>
      <c r="AH266" s="1687">
        <v>0</v>
      </c>
    </row>
    <row s="2774" customFormat="1" customHeight="1" ht="18.75" hidden="1">
      <c r="A267" s="1836"/>
      <c r="B267" s="1836"/>
      <c r="C267" s="425" t="s">
        <v>1269</v>
      </c>
      <c r="D267" s="2518"/>
      <c r="E267" s="2260"/>
      <c r="F267" s="2439"/>
      <c r="G267" s="2483"/>
      <c r="H267" s="1556"/>
      <c r="I267" s="707" t="s">
        <v>1268</v>
      </c>
      <c r="J267" s="627"/>
      <c r="K267" s="1556"/>
      <c r="L267" s="270"/>
      <c r="M267" s="397"/>
      <c r="N267" s="390"/>
      <c r="O267" s="1680"/>
      <c r="P267" s="1680"/>
      <c r="AH267" s="1687">
        <v>0</v>
      </c>
    </row>
    <row s="2774" customFormat="1" customHeight="1" ht="1.05">
      <c r="A268" s="1836"/>
      <c r="B268" s="1836"/>
      <c r="C268" s="425" t="s">
        <v>1276</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94</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216</v>
      </c>
      <c r="B270" s="1836" t="s">
        <v>217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422</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1269</v>
      </c>
      <c r="D271" s="2518"/>
      <c r="E271" s="2260"/>
      <c r="F271" s="2439"/>
      <c r="G271" s="2483"/>
      <c r="H271" s="1556"/>
      <c r="I271" s="707" t="s">
        <v>1268</v>
      </c>
      <c r="J271" s="627"/>
      <c r="K271" s="1556"/>
      <c r="L271" s="270"/>
      <c r="M271" s="2226"/>
      <c r="N271" s="390"/>
      <c r="O271" s="1680"/>
      <c r="P271" s="1680"/>
      <c r="AH271" s="1687">
        <v>0</v>
      </c>
    </row>
    <row s="2774" customFormat="1" customHeight="1" ht="0.75" hidden="1">
      <c r="A272" s="1836"/>
      <c r="B272" s="1836"/>
      <c r="C272" s="425" t="s">
        <v>1276</v>
      </c>
      <c r="D272" s="2518"/>
      <c r="E272" s="2260"/>
      <c r="F272" s="2439"/>
      <c r="G272" s="456"/>
      <c r="H272" s="1556"/>
      <c r="I272" s="707"/>
      <c r="J272" s="627"/>
      <c r="K272" s="1556"/>
      <c r="L272" s="270"/>
      <c r="M272" s="2226"/>
      <c r="N272" s="390"/>
      <c r="O272" s="1680"/>
      <c r="P272" s="1680"/>
      <c r="AH272" s="1687">
        <v>0</v>
      </c>
    </row>
    <row s="2774" customFormat="1" customHeight="1" ht="45" hidden="1">
      <c r="A273" s="1836" t="s">
        <v>221</v>
      </c>
      <c r="B273" s="1836" t="s">
        <v>222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422</v>
      </c>
      <c r="M273" s="2227"/>
      <c r="N273" s="390"/>
      <c r="O273" s="1680"/>
      <c r="P273" s="1680"/>
      <c r="AH273" s="1687">
        <v>0</v>
      </c>
    </row>
    <row s="2774" customFormat="1" customHeight="1" ht="18.75" hidden="1">
      <c r="A274" s="1836"/>
      <c r="B274" s="1836"/>
      <c r="C274" s="425" t="s">
        <v>1269</v>
      </c>
      <c r="D274" s="2518"/>
      <c r="E274" s="2260"/>
      <c r="F274" s="2439"/>
      <c r="G274" s="2483"/>
      <c r="H274" s="1556"/>
      <c r="I274" s="707" t="s">
        <v>1268</v>
      </c>
      <c r="J274" s="627"/>
      <c r="K274" s="1556"/>
      <c r="L274" s="270"/>
      <c r="M274" s="1917"/>
      <c r="N274" s="390"/>
      <c r="O274" s="1680"/>
      <c r="P274" s="1680"/>
      <c r="AH274" s="1687">
        <v>0</v>
      </c>
    </row>
    <row s="2774" customFormat="1" customHeight="1" ht="0.75" hidden="1">
      <c r="A275" s="1836"/>
      <c r="B275" s="1836"/>
      <c r="C275" s="425" t="s">
        <v>1276</v>
      </c>
      <c r="D275" s="2518"/>
      <c r="E275" s="2260"/>
      <c r="F275" s="2439"/>
      <c r="G275" s="456"/>
      <c r="H275" s="1556"/>
      <c r="I275" s="707"/>
      <c r="J275" s="627"/>
      <c r="K275" s="1556"/>
      <c r="L275" s="270"/>
      <c r="M275" s="397"/>
      <c r="N275" s="390"/>
      <c r="O275" s="1680"/>
      <c r="P275" s="1680"/>
      <c r="AH275" s="1687">
        <v>0</v>
      </c>
    </row>
    <row s="2774" customFormat="1" customHeight="1" ht="45" hidden="1">
      <c r="A276" s="1836" t="s">
        <v>228</v>
      </c>
      <c r="B276" s="1836" t="s">
        <v>229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422</v>
      </c>
      <c r="M276" s="397"/>
      <c r="N276" s="390"/>
      <c r="O276" s="1680"/>
      <c r="P276" s="1680"/>
      <c r="AH276" s="1687">
        <v>0</v>
      </c>
    </row>
    <row s="2774" customFormat="1" customHeight="1" ht="18.75" hidden="1">
      <c r="A277" s="1836"/>
      <c r="B277" s="1836"/>
      <c r="C277" s="425" t="s">
        <v>1269</v>
      </c>
      <c r="D277" s="2518"/>
      <c r="E277" s="2260"/>
      <c r="F277" s="2439"/>
      <c r="G277" s="2483"/>
      <c r="H277" s="1556"/>
      <c r="I277" s="707" t="s">
        <v>1268</v>
      </c>
      <c r="J277" s="627"/>
      <c r="K277" s="1556"/>
      <c r="L277" s="270"/>
      <c r="M277" s="397"/>
      <c r="N277" s="390"/>
      <c r="O277" s="1680"/>
      <c r="P277" s="1680"/>
      <c r="AH277" s="1687">
        <v>0</v>
      </c>
    </row>
    <row s="2774" customFormat="1" customHeight="1" ht="0.75" hidden="1">
      <c r="A278" s="1836"/>
      <c r="B278" s="1836"/>
      <c r="C278" s="425" t="s">
        <v>1276</v>
      </c>
      <c r="D278" s="2518"/>
      <c r="E278" s="2260"/>
      <c r="F278" s="2439"/>
      <c r="G278" s="456"/>
      <c r="H278" s="1556"/>
      <c r="I278" s="707"/>
      <c r="J278" s="627"/>
      <c r="K278" s="1556"/>
      <c r="L278" s="270"/>
      <c r="M278" s="397"/>
      <c r="N278" s="390"/>
      <c r="O278" s="1680"/>
      <c r="P278" s="1680"/>
      <c r="AH278" s="1687">
        <v>0</v>
      </c>
    </row>
    <row s="2774" customFormat="1" customHeight="1" ht="45" hidden="1">
      <c r="A279" s="1836" t="s">
        <v>234</v>
      </c>
      <c r="B279" s="1836" t="s">
        <v>235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422</v>
      </c>
      <c r="M279" s="397"/>
      <c r="N279" s="390"/>
      <c r="O279" s="1680"/>
      <c r="P279" s="1680"/>
      <c r="AH279" s="1687">
        <v>0</v>
      </c>
    </row>
    <row s="2774" customFormat="1" customHeight="1" ht="18.75" hidden="1">
      <c r="A280" s="1836"/>
      <c r="B280" s="1836"/>
      <c r="C280" s="425" t="s">
        <v>1269</v>
      </c>
      <c r="D280" s="2518"/>
      <c r="E280" s="2260"/>
      <c r="F280" s="2439"/>
      <c r="G280" s="2483"/>
      <c r="H280" s="1556"/>
      <c r="I280" s="707" t="s">
        <v>1268</v>
      </c>
      <c r="J280" s="627"/>
      <c r="K280" s="1556"/>
      <c r="L280" s="270"/>
      <c r="M280" s="397"/>
      <c r="N280" s="390"/>
      <c r="O280" s="1680"/>
      <c r="P280" s="1680"/>
      <c r="AH280" s="1687">
        <v>0</v>
      </c>
    </row>
    <row s="2774" customFormat="1" customHeight="1" ht="0.75" hidden="1">
      <c r="A281" s="1836"/>
      <c r="B281" s="1836"/>
      <c r="C281" s="425" t="s">
        <v>1276</v>
      </c>
      <c r="D281" s="2518"/>
      <c r="E281" s="2260"/>
      <c r="F281" s="2439"/>
      <c r="G281" s="456"/>
      <c r="H281" s="1556"/>
      <c r="I281" s="707"/>
      <c r="J281" s="627"/>
      <c r="K281" s="1556"/>
      <c r="L281" s="270"/>
      <c r="M281" s="397"/>
      <c r="N281" s="390"/>
      <c r="O281" s="1680"/>
      <c r="P281" s="1680"/>
      <c r="AH281" s="1687">
        <v>0</v>
      </c>
    </row>
    <row s="2774" customFormat="1" customHeight="1" ht="18.75" hidden="1">
      <c r="A282" s="1836" t="s">
        <v>240</v>
      </c>
      <c r="B282" s="1836" t="s">
        <v>241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422</v>
      </c>
      <c r="M282" s="397"/>
      <c r="N282" s="390"/>
      <c r="O282" s="1680"/>
      <c r="P282" s="1680"/>
      <c r="AH282" s="1687">
        <v>0</v>
      </c>
    </row>
    <row s="2774" customFormat="1" customHeight="1" ht="18.75" hidden="1">
      <c r="A283" s="1836"/>
      <c r="B283" s="1836"/>
      <c r="C283" s="425" t="s">
        <v>1269</v>
      </c>
      <c r="D283" s="2518"/>
      <c r="E283" s="2260"/>
      <c r="F283" s="2439"/>
      <c r="G283" s="2483"/>
      <c r="H283" s="1556"/>
      <c r="I283" s="707" t="s">
        <v>1268</v>
      </c>
      <c r="J283" s="627"/>
      <c r="K283" s="1556"/>
      <c r="L283" s="270"/>
      <c r="M283" s="397"/>
      <c r="N283" s="390"/>
      <c r="O283" s="1680"/>
      <c r="P283" s="1680"/>
      <c r="AH283" s="1687">
        <v>0</v>
      </c>
    </row>
    <row s="2774" customFormat="1" customHeight="1" ht="0.75" hidden="1">
      <c r="A284" s="1836"/>
      <c r="B284" s="1836"/>
      <c r="C284" s="425" t="s">
        <v>1276</v>
      </c>
      <c r="D284" s="2518"/>
      <c r="E284" s="2260"/>
      <c r="F284" s="2439"/>
      <c r="G284" s="456"/>
      <c r="H284" s="1556"/>
      <c r="I284" s="707"/>
      <c r="J284" s="627"/>
      <c r="K284" s="1556"/>
      <c r="L284" s="270"/>
      <c r="M284" s="397"/>
      <c r="N284" s="390"/>
      <c r="O284" s="1680"/>
      <c r="P284" s="1680"/>
      <c r="AH284" s="1687">
        <v>0</v>
      </c>
    </row>
    <row s="2774" customFormat="1" customHeight="1" ht="18.75" hidden="1">
      <c r="A285" s="1836" t="s">
        <v>246</v>
      </c>
      <c r="B285" s="1836" t="s">
        <v>247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422</v>
      </c>
      <c r="M285" s="397"/>
      <c r="N285" s="390"/>
      <c r="O285" s="1680"/>
      <c r="P285" s="1680"/>
      <c r="AH285" s="1687">
        <v>0</v>
      </c>
    </row>
    <row s="2774" customFormat="1" customHeight="1" ht="18.75" hidden="1">
      <c r="A286" s="1836"/>
      <c r="B286" s="1836"/>
      <c r="C286" s="425" t="s">
        <v>1269</v>
      </c>
      <c r="D286" s="2518"/>
      <c r="E286" s="2260"/>
      <c r="F286" s="2439"/>
      <c r="G286" s="2483"/>
      <c r="H286" s="1556"/>
      <c r="I286" s="707" t="s">
        <v>1268</v>
      </c>
      <c r="J286" s="627"/>
      <c r="K286" s="1556"/>
      <c r="L286" s="270"/>
      <c r="M286" s="397"/>
      <c r="N286" s="390"/>
      <c r="O286" s="1680"/>
      <c r="P286" s="1680"/>
      <c r="AH286" s="1687">
        <v>0</v>
      </c>
    </row>
    <row s="2774" customFormat="1" customHeight="1" ht="0.75" hidden="1">
      <c r="A287" s="1836"/>
      <c r="B287" s="1836"/>
      <c r="C287" s="425" t="s">
        <v>1276</v>
      </c>
      <c r="D287" s="2518"/>
      <c r="E287" s="2260"/>
      <c r="F287" s="2439"/>
      <c r="G287" s="456"/>
      <c r="H287" s="1556"/>
      <c r="I287" s="707"/>
      <c r="J287" s="627"/>
      <c r="K287" s="1556"/>
      <c r="L287" s="270"/>
      <c r="M287" s="397"/>
      <c r="N287" s="390"/>
      <c r="O287" s="1680"/>
      <c r="P287" s="1680"/>
      <c r="AH287" s="1687">
        <v>0</v>
      </c>
    </row>
    <row s="2774" customFormat="1" customHeight="1" ht="18.75" hidden="1">
      <c r="A288" s="1836" t="s">
        <v>252</v>
      </c>
      <c r="B288" s="1836" t="s">
        <v>253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422</v>
      </c>
      <c r="M288" s="397"/>
      <c r="N288" s="390"/>
      <c r="O288" s="1680"/>
      <c r="P288" s="1680"/>
      <c r="AH288" s="1687">
        <v>0</v>
      </c>
    </row>
    <row s="2774" customFormat="1" customHeight="1" ht="18.75" hidden="1">
      <c r="A289" s="1836"/>
      <c r="B289" s="1836"/>
      <c r="C289" s="425" t="s">
        <v>1269</v>
      </c>
      <c r="D289" s="2518"/>
      <c r="E289" s="2260"/>
      <c r="F289" s="2439"/>
      <c r="G289" s="2483"/>
      <c r="H289" s="1556"/>
      <c r="I289" s="707" t="s">
        <v>1268</v>
      </c>
      <c r="J289" s="627"/>
      <c r="K289" s="1556"/>
      <c r="L289" s="270"/>
      <c r="M289" s="397"/>
      <c r="N289" s="390"/>
      <c r="O289" s="1680"/>
      <c r="P289" s="1680"/>
      <c r="AH289" s="1687">
        <v>0</v>
      </c>
    </row>
    <row s="2774" customFormat="1" customHeight="1" ht="0.75" hidden="1">
      <c r="A290" s="1836"/>
      <c r="B290" s="1836"/>
      <c r="C290" s="425" t="s">
        <v>1276</v>
      </c>
      <c r="D290" s="2518"/>
      <c r="E290" s="2260"/>
      <c r="F290" s="2439"/>
      <c r="G290" s="456"/>
      <c r="H290" s="1556"/>
      <c r="I290" s="707"/>
      <c r="J290" s="627"/>
      <c r="K290" s="1556"/>
      <c r="L290" s="270"/>
      <c r="M290" s="397"/>
      <c r="N290" s="390"/>
      <c r="O290" s="1680"/>
      <c r="P290" s="1680"/>
      <c r="AH290" s="1687">
        <v>0</v>
      </c>
    </row>
    <row s="2774" customFormat="1" customHeight="1" ht="18.75" hidden="1">
      <c r="A291" s="1836" t="s">
        <v>258</v>
      </c>
      <c r="B291" s="1836" t="s">
        <v>259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422</v>
      </c>
      <c r="M291" s="397"/>
      <c r="N291" s="390"/>
      <c r="O291" s="1680"/>
      <c r="P291" s="1680"/>
      <c r="AH291" s="1687">
        <v>0</v>
      </c>
    </row>
    <row s="2774" customFormat="1" customHeight="1" ht="18.75" hidden="1">
      <c r="A292" s="1836"/>
      <c r="B292" s="1836"/>
      <c r="C292" s="425" t="s">
        <v>1269</v>
      </c>
      <c r="D292" s="2518"/>
      <c r="E292" s="2260"/>
      <c r="F292" s="2439"/>
      <c r="G292" s="2483"/>
      <c r="H292" s="1556"/>
      <c r="I292" s="707" t="s">
        <v>1268</v>
      </c>
      <c r="J292" s="627"/>
      <c r="K292" s="1556"/>
      <c r="L292" s="270"/>
      <c r="M292" s="397"/>
      <c r="N292" s="390"/>
      <c r="O292" s="1680"/>
      <c r="P292" s="1680"/>
      <c r="AH292" s="1687">
        <v>0</v>
      </c>
    </row>
    <row s="2774" customFormat="1" customHeight="1" ht="0.75" hidden="1">
      <c r="A293" s="1836"/>
      <c r="B293" s="1836"/>
      <c r="C293" s="425" t="s">
        <v>1276</v>
      </c>
      <c r="D293" s="2518"/>
      <c r="E293" s="2260"/>
      <c r="F293" s="2439"/>
      <c r="G293" s="456"/>
      <c r="H293" s="1556"/>
      <c r="I293" s="707"/>
      <c r="J293" s="627"/>
      <c r="K293" s="1556"/>
      <c r="L293" s="270"/>
      <c r="M293" s="397"/>
      <c r="N293" s="390"/>
      <c r="O293" s="1680"/>
      <c r="P293" s="1680"/>
      <c r="AH293" s="1687">
        <v>0</v>
      </c>
    </row>
    <row s="2774" customFormat="1" customHeight="1" ht="18.75" hidden="1">
      <c r="A294" s="1836" t="s">
        <v>264</v>
      </c>
      <c r="B294" s="1836" t="s">
        <v>265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422</v>
      </c>
      <c r="M294" s="397"/>
      <c r="N294" s="390"/>
      <c r="O294" s="1680"/>
      <c r="P294" s="1680"/>
      <c r="AH294" s="1687">
        <v>0</v>
      </c>
    </row>
    <row s="2774" customFormat="1" customHeight="1" ht="18.75" hidden="1">
      <c r="A295" s="1836"/>
      <c r="B295" s="1836"/>
      <c r="C295" s="425" t="s">
        <v>1269</v>
      </c>
      <c r="D295" s="2518"/>
      <c r="E295" s="2260"/>
      <c r="F295" s="2439"/>
      <c r="G295" s="2483"/>
      <c r="H295" s="1556"/>
      <c r="I295" s="707" t="s">
        <v>1268</v>
      </c>
      <c r="J295" s="627"/>
      <c r="K295" s="1556"/>
      <c r="L295" s="270"/>
      <c r="M295" s="397"/>
      <c r="N295" s="390"/>
      <c r="O295" s="1680"/>
      <c r="P295" s="1680"/>
      <c r="AH295" s="1687">
        <v>0</v>
      </c>
    </row>
    <row s="2774" customFormat="1" customHeight="1" ht="0.75" hidden="1">
      <c r="A296" s="1836"/>
      <c r="B296" s="1836"/>
      <c r="C296" s="425" t="s">
        <v>1276</v>
      </c>
      <c r="D296" s="2518"/>
      <c r="E296" s="2260"/>
      <c r="F296" s="2439"/>
      <c r="G296" s="456"/>
      <c r="H296" s="1556"/>
      <c r="I296" s="707"/>
      <c r="J296" s="627"/>
      <c r="K296" s="1556"/>
      <c r="L296" s="270"/>
      <c r="M296" s="397"/>
      <c r="N296" s="390"/>
      <c r="O296" s="1680"/>
      <c r="P296" s="1680"/>
      <c r="AH296" s="1687">
        <v>0</v>
      </c>
    </row>
    <row s="2774" customFormat="1" customHeight="1" ht="18.75" hidden="1">
      <c r="A297" s="1836" t="s">
        <v>284</v>
      </c>
      <c r="B297" s="1836" t="s">
        <v>285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422</v>
      </c>
      <c r="M297" s="397"/>
      <c r="N297" s="390"/>
      <c r="O297" s="1680"/>
      <c r="P297" s="1680"/>
      <c r="AH297" s="1687">
        <v>0</v>
      </c>
    </row>
    <row s="2774" customFormat="1" customHeight="1" ht="18.75" hidden="1">
      <c r="A298" s="1836"/>
      <c r="B298" s="1836"/>
      <c r="C298" s="425" t="s">
        <v>1269</v>
      </c>
      <c r="D298" s="2518"/>
      <c r="E298" s="2260"/>
      <c r="F298" s="2439"/>
      <c r="G298" s="2483"/>
      <c r="H298" s="1556"/>
      <c r="I298" s="707" t="s">
        <v>1268</v>
      </c>
      <c r="J298" s="627"/>
      <c r="K298" s="1556"/>
      <c r="L298" s="270"/>
      <c r="M298" s="397"/>
      <c r="N298" s="390"/>
      <c r="O298" s="1680"/>
      <c r="P298" s="1680"/>
      <c r="AH298" s="1687">
        <v>0</v>
      </c>
    </row>
    <row s="2774" customFormat="1" customHeight="1" ht="0.75" hidden="1">
      <c r="A299" s="1836"/>
      <c r="B299" s="1836"/>
      <c r="C299" s="425" t="s">
        <v>1276</v>
      </c>
      <c r="D299" s="2518"/>
      <c r="E299" s="2260"/>
      <c r="F299" s="2439"/>
      <c r="G299" s="456"/>
      <c r="H299" s="1556"/>
      <c r="I299" s="707"/>
      <c r="J299" s="627"/>
      <c r="K299" s="1556"/>
      <c r="L299" s="270"/>
      <c r="M299" s="397"/>
      <c r="N299" s="390"/>
      <c r="O299" s="1680"/>
      <c r="P299" s="1680"/>
      <c r="AH299" s="1687">
        <v>0</v>
      </c>
    </row>
    <row s="2774" customFormat="1" customHeight="1" ht="18.75" hidden="1">
      <c r="A300" s="1836" t="s">
        <v>289</v>
      </c>
      <c r="B300" s="1836" t="s">
        <v>290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422</v>
      </c>
      <c r="M300" s="397"/>
      <c r="N300" s="390"/>
      <c r="O300" s="1680"/>
      <c r="P300" s="1680"/>
      <c r="AH300" s="1687">
        <v>0</v>
      </c>
    </row>
    <row s="2774" customFormat="1" customHeight="1" ht="18.75" hidden="1">
      <c r="A301" s="1836"/>
      <c r="B301" s="1836"/>
      <c r="C301" s="425" t="s">
        <v>1269</v>
      </c>
      <c r="D301" s="2518"/>
      <c r="E301" s="2260"/>
      <c r="F301" s="2439"/>
      <c r="G301" s="2483"/>
      <c r="H301" s="1556"/>
      <c r="I301" s="707" t="s">
        <v>1268</v>
      </c>
      <c r="J301" s="627"/>
      <c r="K301" s="1556"/>
      <c r="L301" s="270"/>
      <c r="M301" s="397"/>
      <c r="N301" s="390"/>
      <c r="O301" s="1680"/>
      <c r="P301" s="1680"/>
      <c r="AH301" s="1687">
        <v>0</v>
      </c>
    </row>
    <row s="2774" customFormat="1" customHeight="1" ht="0.75" hidden="1">
      <c r="A302" s="1836"/>
      <c r="B302" s="1836"/>
      <c r="C302" s="425" t="s">
        <v>1276</v>
      </c>
      <c r="D302" s="2518"/>
      <c r="E302" s="2260"/>
      <c r="F302" s="2439"/>
      <c r="G302" s="456"/>
      <c r="H302" s="1556"/>
      <c r="I302" s="707"/>
      <c r="J302" s="627"/>
      <c r="K302" s="1556"/>
      <c r="L302" s="270"/>
      <c r="M302" s="397"/>
      <c r="N302" s="390"/>
      <c r="O302" s="1680"/>
      <c r="P302" s="1680"/>
      <c r="AH302" s="1687">
        <v>0</v>
      </c>
    </row>
    <row s="2774" customFormat="1" customHeight="1" ht="18.75" hidden="1">
      <c r="A303" s="1836" t="s">
        <v>294</v>
      </c>
      <c r="B303" s="1836" t="s">
        <v>295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422</v>
      </c>
      <c r="M303" s="397"/>
      <c r="N303" s="390"/>
      <c r="O303" s="1680"/>
      <c r="P303" s="1680"/>
      <c r="AH303" s="1687">
        <v>0</v>
      </c>
    </row>
    <row s="2774" customFormat="1" customHeight="1" ht="18.75" hidden="1">
      <c r="A304" s="1836"/>
      <c r="B304" s="1836"/>
      <c r="C304" s="425" t="s">
        <v>1269</v>
      </c>
      <c r="D304" s="2518"/>
      <c r="E304" s="2260"/>
      <c r="F304" s="2439"/>
      <c r="G304" s="2483"/>
      <c r="H304" s="1556"/>
      <c r="I304" s="707" t="s">
        <v>1268</v>
      </c>
      <c r="J304" s="627"/>
      <c r="K304" s="1556"/>
      <c r="L304" s="270"/>
      <c r="M304" s="397"/>
      <c r="N304" s="390"/>
      <c r="O304" s="1680"/>
      <c r="P304" s="1680"/>
      <c r="AH304" s="1687">
        <v>0</v>
      </c>
    </row>
    <row s="2774" customFormat="1" customHeight="1" ht="0.75" hidden="1">
      <c r="A305" s="1836"/>
      <c r="B305" s="1836"/>
      <c r="C305" s="425" t="s">
        <v>1276</v>
      </c>
      <c r="D305" s="2518"/>
      <c r="E305" s="2260"/>
      <c r="F305" s="2439"/>
      <c r="G305" s="456"/>
      <c r="H305" s="1556"/>
      <c r="I305" s="707"/>
      <c r="J305" s="627"/>
      <c r="K305" s="1556"/>
      <c r="L305" s="270"/>
      <c r="M305" s="397"/>
      <c r="N305" s="390"/>
      <c r="O305" s="1680"/>
      <c r="P305" s="1680"/>
      <c r="AH305" s="1687">
        <v>0</v>
      </c>
    </row>
    <row s="2774" customFormat="1" customHeight="1" ht="18.75" hidden="1">
      <c r="A306" s="1836" t="s">
        <v>299</v>
      </c>
      <c r="B306" s="1836" t="s">
        <v>300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422</v>
      </c>
      <c r="M306" s="397"/>
      <c r="N306" s="390"/>
      <c r="O306" s="1680"/>
      <c r="P306" s="1680"/>
      <c r="AH306" s="1687">
        <v>0</v>
      </c>
    </row>
    <row s="2774" customFormat="1" customHeight="1" ht="18.75" hidden="1">
      <c r="A307" s="1836"/>
      <c r="B307" s="1836"/>
      <c r="C307" s="425" t="s">
        <v>1269</v>
      </c>
      <c r="D307" s="2518"/>
      <c r="E307" s="2260"/>
      <c r="F307" s="2439"/>
      <c r="G307" s="2483"/>
      <c r="H307" s="1556"/>
      <c r="I307" s="707" t="s">
        <v>1268</v>
      </c>
      <c r="J307" s="627"/>
      <c r="K307" s="1556"/>
      <c r="L307" s="270"/>
      <c r="M307" s="397"/>
      <c r="N307" s="390"/>
      <c r="O307" s="1680"/>
      <c r="P307" s="1680"/>
      <c r="AH307" s="1687">
        <v>0</v>
      </c>
    </row>
    <row s="2774" customFormat="1" customHeight="1" ht="0.75" hidden="1">
      <c r="A308" s="1836"/>
      <c r="B308" s="1836"/>
      <c r="C308" s="425" t="s">
        <v>1276</v>
      </c>
      <c r="D308" s="2518"/>
      <c r="E308" s="2260"/>
      <c r="F308" s="2439"/>
      <c r="G308" s="456"/>
      <c r="H308" s="1556"/>
      <c r="I308" s="707"/>
      <c r="J308" s="627"/>
      <c r="K308" s="1556"/>
      <c r="L308" s="270"/>
      <c r="M308" s="397"/>
      <c r="N308" s="390"/>
      <c r="O308" s="1680"/>
      <c r="P308" s="1680"/>
      <c r="AH308" s="1687">
        <v>0</v>
      </c>
    </row>
    <row s="2774" customFormat="1" customHeight="1" ht="18.75" hidden="1">
      <c r="A309" s="1836" t="s">
        <v>304</v>
      </c>
      <c r="B309" s="1836" t="s">
        <v>305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422</v>
      </c>
      <c r="M309" s="397"/>
      <c r="N309" s="390"/>
      <c r="O309" s="1680"/>
      <c r="P309" s="1680"/>
      <c r="AH309" s="1687">
        <v>0</v>
      </c>
    </row>
    <row s="2774" customFormat="1" customHeight="1" ht="18.75" hidden="1">
      <c r="A310" s="1836"/>
      <c r="B310" s="1836"/>
      <c r="C310" s="425" t="s">
        <v>1269</v>
      </c>
      <c r="D310" s="2518"/>
      <c r="E310" s="2260"/>
      <c r="F310" s="2439"/>
      <c r="G310" s="2483"/>
      <c r="H310" s="1556"/>
      <c r="I310" s="707" t="s">
        <v>1268</v>
      </c>
      <c r="J310" s="627"/>
      <c r="K310" s="1556"/>
      <c r="L310" s="270"/>
      <c r="M310" s="397"/>
      <c r="N310" s="390"/>
      <c r="O310" s="1680"/>
      <c r="P310" s="1680"/>
      <c r="AH310" s="1687">
        <v>0</v>
      </c>
    </row>
    <row s="2774" customFormat="1" customHeight="1" ht="0.75" hidden="1">
      <c r="A311" s="1836"/>
      <c r="B311" s="1836"/>
      <c r="C311" s="425" t="s">
        <v>1276</v>
      </c>
      <c r="D311" s="2518"/>
      <c r="E311" s="2260"/>
      <c r="F311" s="2439"/>
      <c r="G311" s="456"/>
      <c r="H311" s="1556"/>
      <c r="I311" s="707"/>
      <c r="J311" s="627"/>
      <c r="K311" s="1556"/>
      <c r="L311" s="270"/>
      <c r="M311" s="397"/>
      <c r="N311" s="390"/>
      <c r="O311" s="1680"/>
      <c r="P311" s="1680"/>
      <c r="AH311" s="1687">
        <v>0</v>
      </c>
    </row>
    <row s="2774" customFormat="1" customHeight="1" ht="18.75" hidden="1">
      <c r="A312" s="1836" t="s">
        <v>311</v>
      </c>
      <c r="B312" s="1836" t="s">
        <v>312</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422</v>
      </c>
      <c r="M312" s="397"/>
      <c r="N312" s="390"/>
      <c r="O312" s="1680"/>
      <c r="P312" s="1680"/>
      <c r="AH312" s="1687">
        <v>0</v>
      </c>
    </row>
    <row s="2774" customFormat="1" customHeight="1" ht="18.75" hidden="1">
      <c r="A313" s="1836"/>
      <c r="B313" s="1836"/>
      <c r="C313" s="425" t="s">
        <v>1269</v>
      </c>
      <c r="D313" s="2518"/>
      <c r="E313" s="2260"/>
      <c r="F313" s="2439"/>
      <c r="G313" s="2483"/>
      <c r="H313" s="1556"/>
      <c r="I313" s="707" t="s">
        <v>1268</v>
      </c>
      <c r="J313" s="627"/>
      <c r="K313" s="1556"/>
      <c r="L313" s="270"/>
      <c r="M313" s="397"/>
      <c r="N313" s="390"/>
      <c r="O313" s="1680"/>
      <c r="P313" s="1680"/>
      <c r="AH313" s="1687">
        <v>0</v>
      </c>
    </row>
    <row s="2774" customFormat="1" customHeight="1" ht="0.75" hidden="1">
      <c r="A314" s="1836"/>
      <c r="B314" s="1836"/>
      <c r="C314" s="425" t="s">
        <v>1276</v>
      </c>
      <c r="D314" s="2518"/>
      <c r="E314" s="2260"/>
      <c r="F314" s="2439"/>
      <c r="G314" s="456"/>
      <c r="H314" s="1556"/>
      <c r="I314" s="707"/>
      <c r="J314" s="627"/>
      <c r="K314" s="1556"/>
      <c r="L314" s="270"/>
      <c r="M314" s="397"/>
      <c r="N314" s="390"/>
      <c r="O314" s="1680"/>
      <c r="P314" s="1680"/>
      <c r="AH314" s="1687">
        <v>0</v>
      </c>
    </row>
    <row s="2774" customFormat="1" customHeight="1" ht="18.75" hidden="1">
      <c r="A315" s="1836" t="s">
        <v>371</v>
      </c>
      <c r="B315" s="1836" t="s">
        <v>372</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422</v>
      </c>
      <c r="M315" s="397"/>
      <c r="N315" s="390"/>
      <c r="O315" s="1680"/>
      <c r="P315" s="1680"/>
      <c r="AH315" s="1687">
        <v>0</v>
      </c>
    </row>
    <row s="2774" customFormat="1" customHeight="1" ht="18.75" hidden="1">
      <c r="A316" s="1836"/>
      <c r="B316" s="1836"/>
      <c r="C316" s="425" t="s">
        <v>1269</v>
      </c>
      <c r="D316" s="2518"/>
      <c r="E316" s="2260"/>
      <c r="F316" s="2439"/>
      <c r="G316" s="2483"/>
      <c r="H316" s="1556"/>
      <c r="I316" s="707" t="s">
        <v>1268</v>
      </c>
      <c r="J316" s="627"/>
      <c r="K316" s="1556"/>
      <c r="L316" s="270"/>
      <c r="M316" s="397"/>
      <c r="N316" s="390"/>
      <c r="O316" s="1680"/>
      <c r="P316" s="1680"/>
      <c r="AH316" s="1687">
        <v>0</v>
      </c>
    </row>
    <row s="2774" customFormat="1" customHeight="1" ht="0.75" hidden="1">
      <c r="A317" s="1836"/>
      <c r="B317" s="1836"/>
      <c r="C317" s="425" t="s">
        <v>1276</v>
      </c>
      <c r="D317" s="2518"/>
      <c r="E317" s="2260"/>
      <c r="F317" s="2439"/>
      <c r="G317" s="456"/>
      <c r="H317" s="1556"/>
      <c r="I317" s="707"/>
      <c r="J317" s="627"/>
      <c r="K317" s="1556"/>
      <c r="L317" s="270"/>
      <c r="M317" s="397"/>
      <c r="N317" s="390"/>
      <c r="O317" s="1680"/>
      <c r="P317" s="1680"/>
      <c r="AH317" s="1687">
        <v>0</v>
      </c>
    </row>
    <row s="2774" customFormat="1" customHeight="1" ht="18.75" hidden="1">
      <c r="A318" s="1836" t="s">
        <v>376</v>
      </c>
      <c r="B318" s="1836" t="s">
        <v>377</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422</v>
      </c>
      <c r="M318" s="397"/>
      <c r="N318" s="390"/>
      <c r="O318" s="1680"/>
      <c r="P318" s="1680"/>
      <c r="AH318" s="1687">
        <v>0</v>
      </c>
    </row>
    <row s="2774" customFormat="1" customHeight="1" ht="18.75" hidden="1">
      <c r="A319" s="1836"/>
      <c r="B319" s="1836"/>
      <c r="C319" s="425" t="s">
        <v>1269</v>
      </c>
      <c r="D319" s="2518"/>
      <c r="E319" s="2260"/>
      <c r="F319" s="2439"/>
      <c r="G319" s="2483"/>
      <c r="H319" s="1556"/>
      <c r="I319" s="707" t="s">
        <v>1268</v>
      </c>
      <c r="J319" s="627"/>
      <c r="K319" s="1556"/>
      <c r="L319" s="270"/>
      <c r="M319" s="397"/>
      <c r="N319" s="390"/>
      <c r="O319" s="1680"/>
      <c r="P319" s="1680"/>
      <c r="AH319" s="1687">
        <v>0</v>
      </c>
    </row>
    <row s="2774" customFormat="1" customHeight="1" ht="0.75" hidden="1">
      <c r="A320" s="1836"/>
      <c r="B320" s="1836"/>
      <c r="C320" s="425" t="s">
        <v>1276</v>
      </c>
      <c r="D320" s="2518"/>
      <c r="E320" s="2260"/>
      <c r="F320" s="2439"/>
      <c r="G320" s="456"/>
      <c r="H320" s="1556"/>
      <c r="I320" s="707"/>
      <c r="J320" s="627"/>
      <c r="K320" s="1556"/>
      <c r="L320" s="270"/>
      <c r="M320" s="397"/>
      <c r="N320" s="390"/>
      <c r="O320" s="1680"/>
      <c r="P320" s="1680"/>
      <c r="AH320" s="1687">
        <v>0</v>
      </c>
    </row>
    <row s="2774" customFormat="1" customHeight="1" ht="18.75" hidden="1">
      <c r="A321" s="1836" t="s">
        <v>381</v>
      </c>
      <c r="B321" s="1836" t="s">
        <v>382</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422</v>
      </c>
      <c r="M321" s="397"/>
      <c r="N321" s="390"/>
      <c r="O321" s="1680"/>
      <c r="P321" s="1680"/>
      <c r="AH321" s="1687">
        <v>0</v>
      </c>
    </row>
    <row s="2774" customFormat="1" customHeight="1" ht="18.75" hidden="1">
      <c r="A322" s="1836"/>
      <c r="B322" s="1836"/>
      <c r="C322" s="425" t="s">
        <v>1269</v>
      </c>
      <c r="D322" s="2518"/>
      <c r="E322" s="2260"/>
      <c r="F322" s="2439"/>
      <c r="G322" s="2483"/>
      <c r="H322" s="1556"/>
      <c r="I322" s="707" t="s">
        <v>1268</v>
      </c>
      <c r="J322" s="627"/>
      <c r="K322" s="1556"/>
      <c r="L322" s="270"/>
      <c r="M322" s="397"/>
      <c r="N322" s="390"/>
      <c r="O322" s="1680"/>
      <c r="P322" s="1680"/>
      <c r="AH322" s="1687">
        <v>0</v>
      </c>
    </row>
    <row s="2774" customFormat="1" customHeight="1" ht="0.75" hidden="1">
      <c r="A323" s="1836"/>
      <c r="B323" s="1836"/>
      <c r="C323" s="425" t="s">
        <v>1276</v>
      </c>
      <c r="D323" s="2518"/>
      <c r="E323" s="2260"/>
      <c r="F323" s="2439"/>
      <c r="G323" s="456"/>
      <c r="H323" s="1556"/>
      <c r="I323" s="707"/>
      <c r="J323" s="627"/>
      <c r="K323" s="1556"/>
      <c r="L323" s="270"/>
      <c r="M323" s="397"/>
      <c r="N323" s="390"/>
      <c r="O323" s="1680"/>
      <c r="P323" s="1680"/>
      <c r="AH323" s="1687">
        <v>0</v>
      </c>
    </row>
    <row s="2774" customFormat="1" customHeight="1" ht="18.75" hidden="1">
      <c r="A324" s="1836" t="s">
        <v>386</v>
      </c>
      <c r="B324" s="1836" t="s">
        <v>387</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422</v>
      </c>
      <c r="M324" s="397"/>
      <c r="N324" s="390"/>
      <c r="O324" s="1680"/>
      <c r="P324" s="1680"/>
      <c r="AH324" s="1687">
        <v>0</v>
      </c>
    </row>
    <row s="2774" customFormat="1" customHeight="1" ht="18.75" hidden="1">
      <c r="A325" s="1836"/>
      <c r="B325" s="1836"/>
      <c r="C325" s="425" t="s">
        <v>1269</v>
      </c>
      <c r="D325" s="2518"/>
      <c r="E325" s="2260"/>
      <c r="F325" s="2439"/>
      <c r="G325" s="2483"/>
      <c r="H325" s="1556"/>
      <c r="I325" s="707" t="s">
        <v>1268</v>
      </c>
      <c r="J325" s="627"/>
      <c r="K325" s="1556"/>
      <c r="L325" s="270"/>
      <c r="M325" s="397"/>
      <c r="N325" s="390"/>
      <c r="O325" s="1680"/>
      <c r="P325" s="1680"/>
      <c r="AH325" s="1687">
        <v>0</v>
      </c>
    </row>
    <row s="2774" customFormat="1" customHeight="1" ht="0.75" hidden="1">
      <c r="A326" s="1836"/>
      <c r="B326" s="1836"/>
      <c r="C326" s="425" t="s">
        <v>1276</v>
      </c>
      <c r="D326" s="2518"/>
      <c r="E326" s="2260"/>
      <c r="F326" s="2439"/>
      <c r="G326" s="456"/>
      <c r="H326" s="1556"/>
      <c r="I326" s="707"/>
      <c r="J326" s="627"/>
      <c r="K326" s="1556"/>
      <c r="L326" s="270"/>
      <c r="M326" s="397"/>
      <c r="N326" s="390"/>
      <c r="O326" s="1680"/>
      <c r="P326" s="1680"/>
      <c r="AH326" s="1687">
        <v>0</v>
      </c>
    </row>
    <row s="2774" customFormat="1" customHeight="1" ht="18.75" hidden="1">
      <c r="A327" s="1836" t="s">
        <v>391</v>
      </c>
      <c r="B327" s="1836" t="s">
        <v>392</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422</v>
      </c>
      <c r="M327" s="397"/>
      <c r="N327" s="390"/>
      <c r="O327" s="1680"/>
      <c r="P327" s="1680"/>
      <c r="AH327" s="1687">
        <v>0</v>
      </c>
    </row>
    <row s="2774" customFormat="1" customHeight="1" ht="18.75" hidden="1">
      <c r="A328" s="1836"/>
      <c r="B328" s="1836"/>
      <c r="C328" s="425" t="s">
        <v>1269</v>
      </c>
      <c r="D328" s="2518"/>
      <c r="E328" s="2260"/>
      <c r="F328" s="2439"/>
      <c r="G328" s="2483"/>
      <c r="H328" s="1556"/>
      <c r="I328" s="707" t="s">
        <v>1268</v>
      </c>
      <c r="J328" s="627"/>
      <c r="K328" s="1556"/>
      <c r="L328" s="270"/>
      <c r="M328" s="397"/>
      <c r="N328" s="390"/>
      <c r="O328" s="1680"/>
      <c r="P328" s="1680"/>
      <c r="AH328" s="1687">
        <v>0</v>
      </c>
    </row>
    <row s="2774" customFormat="1" customHeight="1" ht="1.05">
      <c r="A329" s="1836"/>
      <c r="B329" s="1836"/>
      <c r="C329" s="425" t="s">
        <v>1276</v>
      </c>
      <c r="D329" s="2518"/>
      <c r="E329" s="2260"/>
      <c r="F329" s="2439"/>
      <c r="G329" s="456"/>
      <c r="H329" s="1556"/>
      <c r="I329" s="707"/>
      <c r="J329" s="627"/>
      <c r="K329" s="1556"/>
      <c r="L329" s="270"/>
      <c r="M329" s="397"/>
      <c r="N329" s="390"/>
      <c r="O329" s="1680"/>
      <c r="P329" s="1680"/>
      <c r="AH329" s="1687">
        <v>1</v>
      </c>
    </row>
    <row s="11342"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84</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8AF12-C4CD-F22F-6726-F80E69A37D1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76" width="9.140625" hidden="1" customWidth="1"/>
    <col min="2" max="2" style="2849" width="9.140625" hidden="1" customWidth="1"/>
    <col min="3" max="3" style="3673"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2"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106</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КГУП "Примтеплоэнерго"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416</v>
      </c>
      <c r="E8" s="2265"/>
      <c r="F8" s="2265"/>
      <c r="G8" s="2265"/>
      <c r="H8" s="2445" t="s">
        <v>417</v>
      </c>
      <c r="R8" s="430">
        <v>14</v>
      </c>
    </row>
    <row customHeight="1" ht="24">
      <c r="C9" s="432"/>
      <c r="D9" s="442" t="s">
        <v>90</v>
      </c>
      <c r="E9" s="164" t="s">
        <v>418</v>
      </c>
      <c r="F9" s="164" t="s">
        <v>419</v>
      </c>
      <c r="G9" s="164" t="s">
        <v>506</v>
      </c>
      <c r="H9" s="2445"/>
      <c r="R9" s="430">
        <v>23</v>
      </c>
    </row>
    <row customHeight="1" ht="14.699999999999998">
      <c r="A10" s="399"/>
      <c r="C10" s="432"/>
      <c r="D10" s="203" t="s">
        <v>179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c r="G10" s="269"/>
      <c r="H10" s="2225" t="s">
        <v>1277</v>
      </c>
      <c r="R10" s="430">
        <v>14</v>
      </c>
    </row>
    <row customHeight="1" ht="14.699999999999998">
      <c r="A11" s="399"/>
      <c r="C11" s="432"/>
      <c r="D11" s="203" t="s">
        <v>105</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c r="G11" s="269"/>
      <c r="H11" s="2226"/>
      <c r="R11" s="430">
        <v>14</v>
      </c>
    </row>
    <row customHeight="1" ht="14.699999999999998">
      <c r="A12" s="158"/>
      <c r="C12" s="443"/>
      <c r="D12" s="203" t="s">
        <v>92</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93</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438</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84</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B87CF-F778-B1A6-61E3-AE06962B3F1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1109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11033"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1278</v>
      </c>
      <c r="E5" s="2293"/>
      <c r="F5" s="2293"/>
      <c r="G5" s="2293"/>
      <c r="H5" s="2293"/>
      <c r="I5" s="2293"/>
      <c r="J5" s="2293"/>
      <c r="V5" s="561">
        <v>63</v>
      </c>
    </row>
    <row customHeight="1" ht="15.75">
      <c r="C6" s="232"/>
      <c r="D6" s="2232" t="str">
        <f>IF(org=0,"Не определено",org)</f>
        <v>КГУП "Примтеплоэнерго"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184</v>
      </c>
      <c r="J8" s="808"/>
      <c r="K8" s="473"/>
      <c r="U8" s="731"/>
      <c r="V8" s="814">
        <v>1</v>
      </c>
    </row>
    <row customHeight="1" ht="15.75">
      <c r="C9" s="232"/>
      <c r="D9" s="767"/>
      <c r="E9" s="2423" t="s">
        <v>175</v>
      </c>
      <c r="F9" s="2424"/>
      <c r="G9" s="2451" t="str">
        <f>IF(G8="","",INDEX(DIFFERENTIATION_UNMERGE_VD,MATCH(G8,DIFFERENTIATION_ID_DIFF,0)))</f>
        <v/>
      </c>
      <c r="H9" s="2452"/>
      <c r="I9" s="2451">
        <f>IF(I8="","",INDEX(DIFFERENTIATION_UNMERGE_VD,MATCH(I8,DIFFERENTIATION_ID_DIFF,0)))</f>
        <v>0</v>
      </c>
      <c r="J9" s="2452"/>
      <c r="K9" s="2231" t="s">
        <v>417</v>
      </c>
      <c r="V9" s="561">
        <v>15</v>
      </c>
    </row>
    <row s="2774" customFormat="1" customHeight="1" ht="15.75">
      <c r="A10" s="815"/>
      <c r="C10" s="232"/>
      <c r="D10" s="767"/>
      <c r="E10" s="2423" t="s">
        <v>681</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682</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416</v>
      </c>
      <c r="E12" s="2426"/>
      <c r="F12" s="2426"/>
      <c r="G12" s="943"/>
      <c r="H12" s="943"/>
      <c r="I12" s="943"/>
      <c r="J12" s="943"/>
      <c r="K12" s="2255"/>
      <c r="U12" s="731"/>
      <c r="V12" s="814">
        <v>15</v>
      </c>
    </row>
    <row customHeight="1" ht="35.699999999999996">
      <c r="C13" s="232"/>
      <c r="D13" s="861" t="s">
        <v>90</v>
      </c>
      <c r="E13" s="863" t="s">
        <v>418</v>
      </c>
      <c r="F13" s="863" t="s">
        <v>683</v>
      </c>
      <c r="G13" s="864" t="s">
        <v>419</v>
      </c>
      <c r="H13" s="863" t="s">
        <v>506</v>
      </c>
      <c r="I13" s="864" t="s">
        <v>419</v>
      </c>
      <c r="J13" s="863" t="s">
        <v>506</v>
      </c>
      <c r="K13" s="2288"/>
      <c r="V13" s="561">
        <v>34</v>
      </c>
    </row>
    <row customHeight="1" ht="15" hidden="1">
      <c r="C14" s="232"/>
      <c r="D14" s="649" t="s">
        <v>179</v>
      </c>
      <c r="E14" s="649" t="s">
        <v>105</v>
      </c>
      <c r="F14" s="649" t="s">
        <v>92</v>
      </c>
      <c r="G14" s="715" t="str">
        <f>G1&amp;".1"</f>
        <v>4.1</v>
      </c>
      <c r="H14" s="715"/>
      <c r="I14" s="715" t="str">
        <f>I1&amp;".1"</f>
        <v>4.1</v>
      </c>
      <c r="J14" s="715"/>
      <c r="K14" s="345"/>
      <c r="V14" s="561">
        <v>0</v>
      </c>
    </row>
    <row customHeight="1" ht="22.5" hidden="1">
      <c r="A15" s="561"/>
      <c r="C15" s="582"/>
      <c r="D15" s="577">
        <v>1</v>
      </c>
      <c r="E15" s="733" t="s">
        <v>925</v>
      </c>
      <c r="F15" s="577" t="s">
        <v>926</v>
      </c>
      <c r="G15" s="734"/>
      <c r="H15" s="734"/>
      <c r="I15" s="734"/>
      <c r="J15" s="734"/>
      <c r="K15" s="345" t="s">
        <v>927</v>
      </c>
      <c r="V15" s="561">
        <v>0</v>
      </c>
    </row>
    <row customHeight="1" ht="22.5" hidden="1">
      <c r="A16" s="561"/>
      <c r="C16" s="582"/>
      <c r="D16" s="577">
        <v>2</v>
      </c>
      <c r="E16" s="335" t="s">
        <v>928</v>
      </c>
      <c r="F16" s="577" t="s">
        <v>929</v>
      </c>
      <c r="G16" s="734"/>
      <c r="H16" s="734"/>
      <c r="I16" s="734"/>
      <c r="J16" s="734"/>
      <c r="K16" s="345" t="s">
        <v>930</v>
      </c>
      <c r="V16" s="561">
        <v>0</v>
      </c>
    </row>
    <row customHeight="1" ht="123.75" hidden="1">
      <c r="A17" s="561"/>
      <c r="C17" s="582"/>
      <c r="D17" s="577">
        <v>3</v>
      </c>
      <c r="E17" s="335" t="s">
        <v>1279</v>
      </c>
      <c r="F17" s="577" t="s">
        <v>422</v>
      </c>
      <c r="G17" s="734"/>
      <c r="H17" s="734"/>
      <c r="I17" s="734"/>
      <c r="J17" s="734"/>
      <c r="K17" s="345" t="s">
        <v>1280</v>
      </c>
      <c r="V17" s="561">
        <v>0</v>
      </c>
    </row>
    <row customHeight="1" ht="48.29999999999999">
      <c r="A18" s="561"/>
      <c r="C18" s="582"/>
      <c r="D18" s="577">
        <v>3</v>
      </c>
      <c r="E18" s="335" t="s">
        <v>931</v>
      </c>
      <c r="F18" s="577" t="s">
        <v>422</v>
      </c>
      <c r="G18" s="865" t="s">
        <v>422</v>
      </c>
      <c r="H18" s="866" t="s">
        <v>422</v>
      </c>
      <c r="I18" s="577" t="s">
        <v>422</v>
      </c>
      <c r="J18" s="634" t="s">
        <v>422</v>
      </c>
      <c r="K18" s="345" t="s">
        <v>1281</v>
      </c>
      <c r="V18" s="561">
        <v>46</v>
      </c>
    </row>
    <row customHeight="1" ht="35.699999999999996">
      <c r="A19" s="561"/>
      <c r="C19" s="582"/>
      <c r="D19" s="595" t="s">
        <v>440</v>
      </c>
      <c r="E19" s="615" t="s">
        <v>933</v>
      </c>
      <c r="F19" s="577" t="s">
        <v>934</v>
      </c>
      <c r="G19" s="873"/>
      <c r="H19" s="162"/>
      <c r="I19" s="873"/>
      <c r="J19" s="874"/>
      <c r="K19" s="735"/>
      <c r="V19" s="561">
        <v>34</v>
      </c>
    </row>
    <row customHeight="1" ht="35.699999999999996">
      <c r="A20" s="561"/>
      <c r="C20" s="582"/>
      <c r="D20" s="1946" t="s">
        <v>448</v>
      </c>
      <c r="E20" s="615" t="s">
        <v>935</v>
      </c>
      <c r="F20" s="577" t="s">
        <v>936</v>
      </c>
      <c r="G20" s="873"/>
      <c r="H20" s="162"/>
      <c r="I20" s="873"/>
      <c r="J20" s="162"/>
      <c r="K20" s="735"/>
      <c r="V20" s="561">
        <v>34</v>
      </c>
    </row>
    <row customHeight="1" ht="48.29999999999999">
      <c r="A21" s="561"/>
      <c r="C21" s="582"/>
      <c r="D21" s="1946" t="s">
        <v>450</v>
      </c>
      <c r="E21" s="615" t="s">
        <v>937</v>
      </c>
      <c r="F21" s="577" t="s">
        <v>688</v>
      </c>
      <c r="G21" s="736"/>
      <c r="H21" s="162"/>
      <c r="I21" s="736"/>
      <c r="J21" s="162"/>
      <c r="K21" s="735"/>
      <c r="V21" s="561">
        <v>46</v>
      </c>
    </row>
    <row customHeight="1" ht="67.5" hidden="1">
      <c r="A22" s="561"/>
      <c r="C22" s="582"/>
      <c r="D22" s="577">
        <v>5</v>
      </c>
      <c r="E22" s="335" t="s">
        <v>1282</v>
      </c>
      <c r="F22" s="577" t="s">
        <v>675</v>
      </c>
      <c r="G22" s="737"/>
      <c r="H22" s="738"/>
      <c r="I22" s="737"/>
      <c r="J22" s="738"/>
      <c r="K22" s="345" t="s">
        <v>1283</v>
      </c>
      <c r="V22" s="561">
        <v>0</v>
      </c>
    </row>
    <row customHeight="1" ht="33.75" hidden="1">
      <c r="C23" s="507"/>
      <c r="D23" s="577">
        <v>6</v>
      </c>
      <c r="E23" s="335" t="s">
        <v>1284</v>
      </c>
      <c r="F23" s="577" t="s">
        <v>1285</v>
      </c>
      <c r="G23" s="737"/>
      <c r="H23" s="737"/>
      <c r="I23" s="737"/>
      <c r="J23" s="737"/>
      <c r="K23" s="345" t="s">
        <v>1286</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84</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095DDF-3725-6329-3723-233B05BB4C3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1258" width="32.57421875" customWidth="1"/>
    <col min="2" max="2" style="2910" width="11.00390625" customWidth="1"/>
    <col min="3" max="3" style="2910" width="9.140625"/>
    <col min="4" max="4" style="2910" width="26.57421875" customWidth="1"/>
    <col min="5" max="5" style="11342" width="36.8515625" customWidth="1"/>
    <col min="6" max="6" style="11342" width="23.57421875" customWidth="1"/>
    <col min="7" max="7" style="11342" width="31.421875" customWidth="1"/>
    <col min="8" max="8" style="11342" width="40.8515625" customWidth="1"/>
    <col min="9" max="9" style="11342" width="14.57421875" customWidth="1"/>
    <col min="10" max="10" style="11342" width="26.8515625" customWidth="1"/>
    <col min="11" max="11" style="11342" width="50.00390625" customWidth="1"/>
    <col min="12" max="12" style="11342" width="52.421875" customWidth="1"/>
    <col min="13" max="13" style="11342" width="10.7109375" customWidth="1"/>
    <col min="14" max="14" style="11342" width="55.140625" customWidth="1"/>
    <col min="15" max="15" style="11342" width="31.8515625" customWidth="1"/>
    <col min="16" max="16" style="11342" width="23.8515625" customWidth="1"/>
    <col min="17" max="17" style="11342" width="46.57421875" customWidth="1"/>
    <col min="18" max="18" style="11342" width="24.00390625" customWidth="1"/>
    <col min="19" max="19" style="11342" width="20.57421875" customWidth="1"/>
    <col min="20" max="20" style="11342" width="22.00390625" customWidth="1"/>
    <col min="21" max="22" style="11342" width="26.421875" customWidth="1"/>
    <col min="23" max="23" style="11342" width="8.28125" hidden="1" customWidth="1"/>
    <col min="24" max="24" style="11342" width="59.7109375" customWidth="1"/>
    <col min="25" max="25" style="11342" width="49.140625" customWidth="1"/>
    <col min="26" max="26" style="11342" width="11.140625" customWidth="1"/>
    <col min="27" max="30" style="11342" width="29.00390625" customWidth="1"/>
    <col min="31" max="31" style="11342" width="9.140625"/>
    <col min="32" max="32" style="11342" width="34.7109375" customWidth="1"/>
    <col min="33" max="33" style="11342" width="9.140625"/>
    <col min="34" max="35" style="11342" width="34.421875" customWidth="1"/>
    <col min="36" max="36" style="11342" width="9.140625"/>
    <col min="37" max="37" style="11342" width="24.57421875" customWidth="1"/>
    <col min="38" max="38" style="11342" width="9.140625"/>
    <col min="39" max="39" style="11342" width="26.140625" customWidth="1"/>
    <col min="40" max="40" style="11342" width="1.7109375" customWidth="1"/>
    <col min="41" max="41" style="11342" width="9.140625"/>
    <col min="42" max="43" style="11342" width="47.8515625" customWidth="1"/>
    <col min="44" max="44" style="11342" width="1.7109375" customWidth="1"/>
    <col min="45" max="45" style="11342" width="21.421875" customWidth="1"/>
    <col min="46" max="46" style="11342" width="1.7109375" customWidth="1"/>
    <col min="47" max="47" style="11342" width="31.28125" customWidth="1"/>
    <col min="48" max="48" style="11342" width="1.7109375" customWidth="1"/>
    <col min="49" max="50" style="11342" width="9.140625"/>
    <col min="51" max="51" style="11342" width="3.7109375" customWidth="1"/>
    <col min="52" max="52" style="11342" width="60.8515625" customWidth="1"/>
    <col min="53" max="53" style="11342" width="49.28125" customWidth="1"/>
    <col min="54" max="54" style="11342" width="35.140625" customWidth="1"/>
    <col min="55" max="55" style="11342" width="9.140625"/>
    <col min="56" max="56" style="11342" width="1.7109375" customWidth="1"/>
    <col min="57" max="57" style="11496" width="12.57421875" customWidth="1"/>
    <col min="58" max="58" style="11496" width="14.28125" customWidth="1"/>
    <col min="59" max="59" style="11342" width="30.7109375" customWidth="1"/>
    <col min="60" max="60" style="3183" width="40.7109375" customWidth="1"/>
    <col min="61" max="61" style="3183" width="15.00390625" customWidth="1"/>
    <col min="62" max="62" style="3183" width="40.7109375" customWidth="1"/>
    <col min="63" max="63" style="3183" width="2.7109375" customWidth="1"/>
    <col min="64" max="64" style="3183" width="44.7109375" customWidth="1"/>
    <col min="65" max="65" style="3183" width="2.7109375" customWidth="1"/>
    <col min="66" max="66" style="3183" width="40.7109375" customWidth="1"/>
    <col min="67" max="68" style="11342" width="9.140625"/>
    <col min="69" max="69" style="11342" width="18.140625" customWidth="1"/>
    <col min="70" max="70" style="11342" width="57.8515625" customWidth="1"/>
    <col min="71" max="71" style="11342" width="1.7109375" customWidth="1"/>
    <col min="72" max="72" style="11342" width="22.57421875" customWidth="1"/>
    <col min="73" max="73" style="11342" width="57.8515625" customWidth="1"/>
    <col min="74" max="74" style="11342" width="1.7109375" customWidth="1"/>
    <col min="75" max="75" style="11342" width="22.57421875" customWidth="1"/>
    <col min="76" max="76" style="11342" width="57.8515625" customWidth="1"/>
    <col min="77" max="77" style="11342" width="1.7109375" customWidth="1"/>
    <col min="78" max="78" style="11342" width="22.57421875" customWidth="1"/>
    <col min="79" max="79" style="11342" width="57.8515625" customWidth="1"/>
    <col min="80" max="81" style="11342" width="9.140625"/>
    <col min="82" max="82" style="11342" width="49.57421875" customWidth="1"/>
  </cols>
  <sheetData>
    <row s="11400" customFormat="1" customHeight="1" ht="11.25">
      <c r="A1" s="1123" t="s">
        <v>1287</v>
      </c>
      <c r="B1" s="1123" t="s">
        <v>1288</v>
      </c>
      <c r="C1" s="1123" t="s">
        <v>1289</v>
      </c>
      <c r="D1" s="1123" t="s">
        <v>1290</v>
      </c>
      <c r="E1" s="1123" t="s">
        <v>1291</v>
      </c>
      <c r="F1" s="1123" t="s">
        <v>1292</v>
      </c>
      <c r="G1" s="1123" t="s">
        <v>1293</v>
      </c>
      <c r="H1" s="1123" t="s">
        <v>1294</v>
      </c>
      <c r="I1" s="1123" t="s">
        <v>1295</v>
      </c>
      <c r="J1" s="1123" t="s">
        <v>1296</v>
      </c>
      <c r="K1" s="1123" t="s">
        <v>1297</v>
      </c>
      <c r="L1" s="1123" t="s">
        <v>1298</v>
      </c>
      <c r="M1" s="1123"/>
      <c r="N1" s="1123" t="s">
        <v>1299</v>
      </c>
      <c r="O1" s="1123" t="s">
        <v>1300</v>
      </c>
      <c r="P1" s="1123" t="s">
        <v>1301</v>
      </c>
      <c r="Q1" s="1123" t="s">
        <v>1302</v>
      </c>
      <c r="R1" s="1123" t="s">
        <v>1303</v>
      </c>
      <c r="S1" s="1123" t="s">
        <v>1304</v>
      </c>
      <c r="T1" s="1123" t="s">
        <v>1305</v>
      </c>
      <c r="U1" s="1123" t="s">
        <v>1306</v>
      </c>
      <c r="V1" s="1123"/>
      <c r="W1" s="853" t="s">
        <v>1307</v>
      </c>
      <c r="X1" s="1123" t="s">
        <v>1308</v>
      </c>
      <c r="Y1" s="1123" t="s">
        <v>1309</v>
      </c>
      <c r="Z1" s="1123"/>
      <c r="AA1" s="1123" t="s">
        <v>1310</v>
      </c>
      <c r="AB1" s="1123"/>
      <c r="AC1" s="1123" t="s">
        <v>1311</v>
      </c>
      <c r="AD1" s="1123"/>
      <c r="AF1" s="1123" t="s">
        <v>1312</v>
      </c>
      <c r="AH1" s="1123" t="s">
        <v>1313</v>
      </c>
      <c r="AI1" s="1123" t="s">
        <v>1314</v>
      </c>
      <c r="AK1" s="1123" t="s">
        <v>1315</v>
      </c>
      <c r="AM1" s="1123" t="s">
        <v>1316</v>
      </c>
      <c r="AP1" s="1123" t="s">
        <v>1317</v>
      </c>
      <c r="AQ1" s="1123" t="s">
        <v>1318</v>
      </c>
      <c r="AS1" s="1123" t="s">
        <v>1319</v>
      </c>
      <c r="AU1" s="1123" t="s">
        <v>1320</v>
      </c>
      <c r="AW1" s="1123" t="s">
        <v>1321</v>
      </c>
      <c r="AX1" s="1123" t="s">
        <v>1322</v>
      </c>
      <c r="AZ1" s="1208" t="s">
        <v>1323</v>
      </c>
      <c r="BB1" s="1123" t="s">
        <v>1324</v>
      </c>
      <c r="BC1" s="1123"/>
      <c r="BE1" s="1123" t="s">
        <v>1325</v>
      </c>
      <c r="BF1" s="1123" t="s">
        <v>1326</v>
      </c>
      <c r="BH1" s="1125" t="s">
        <v>924</v>
      </c>
      <c r="BI1" s="1126"/>
      <c r="BJ1" s="1127" t="s">
        <v>1327</v>
      </c>
      <c r="BK1" s="1126"/>
      <c r="BL1" s="1128" t="s">
        <v>1023</v>
      </c>
      <c r="BM1" s="1126"/>
      <c r="BN1" s="1129" t="s">
        <v>1328</v>
      </c>
      <c r="BS1" s="1483"/>
    </row>
    <row customHeight="1" ht="11.25">
      <c r="A2" s="1130" t="s">
        <v>1329</v>
      </c>
      <c r="B2" s="1131">
        <v>2000</v>
      </c>
      <c r="C2" s="1131">
        <v>2022</v>
      </c>
      <c r="D2" s="1131" t="s">
        <v>63</v>
      </c>
      <c r="E2" s="1132" t="s">
        <v>1330</v>
      </c>
      <c r="F2" s="1132" t="s">
        <v>1331</v>
      </c>
      <c r="G2" s="1132" t="s">
        <v>1332</v>
      </c>
      <c r="H2" s="1133" t="s">
        <v>57</v>
      </c>
      <c r="I2" s="1132" t="s">
        <v>179</v>
      </c>
      <c r="J2" s="1132" t="s">
        <v>1333</v>
      </c>
      <c r="K2" s="1134" t="s">
        <v>1334</v>
      </c>
      <c r="L2" s="1135"/>
      <c r="M2" s="1134">
        <v>1</v>
      </c>
      <c r="N2" s="1218" t="s">
        <v>1335</v>
      </c>
      <c r="O2" s="1133" t="s">
        <v>1336</v>
      </c>
      <c r="P2" s="1136" t="s">
        <v>1337</v>
      </c>
      <c r="Q2" s="1137" t="s">
        <v>1338</v>
      </c>
      <c r="R2" s="199" t="s">
        <v>1339</v>
      </c>
      <c r="S2" s="199" t="s">
        <v>1340</v>
      </c>
      <c r="T2" s="1138" t="s">
        <v>1341</v>
      </c>
      <c r="U2" s="1135" t="s">
        <v>1342</v>
      </c>
      <c r="V2" s="1139">
        <v>1</v>
      </c>
      <c r="W2" s="1140"/>
      <c r="X2" s="1140" t="s">
        <v>1343</v>
      </c>
      <c r="Y2" s="1131" t="s">
        <v>1344</v>
      </c>
      <c r="Z2" s="1141"/>
      <c r="AA2" s="1131" t="s">
        <v>1345</v>
      </c>
      <c r="AB2" s="1142" t="s">
        <v>1345</v>
      </c>
      <c r="AC2" s="1131" t="s">
        <v>1346</v>
      </c>
      <c r="AD2" s="1142" t="s">
        <v>1346</v>
      </c>
      <c r="AF2" s="1133" t="s">
        <v>1342</v>
      </c>
      <c r="AH2" s="1132" t="s">
        <v>1347</v>
      </c>
      <c r="AI2" s="1132" t="s">
        <v>1347</v>
      </c>
      <c r="AK2" s="1132" t="s">
        <v>1348</v>
      </c>
      <c r="AM2" s="1132" t="s">
        <v>1349</v>
      </c>
      <c r="AP2" s="1143" t="s">
        <v>1343</v>
      </c>
      <c r="AQ2" s="1144" t="s">
        <v>1343</v>
      </c>
      <c r="AS2" s="1131" t="s">
        <v>1350</v>
      </c>
      <c r="AU2" s="1176" t="s">
        <v>1351</v>
      </c>
      <c r="AW2" s="1176" t="s">
        <v>1352</v>
      </c>
      <c r="AX2" s="1176" t="s">
        <v>1352</v>
      </c>
      <c r="AZ2" s="1176" t="s">
        <v>1353</v>
      </c>
      <c r="BB2" s="1176" t="s">
        <v>1354</v>
      </c>
      <c r="BC2" s="1176" t="s">
        <v>1355</v>
      </c>
      <c r="BE2" s="1176">
        <v>2000</v>
      </c>
      <c r="BF2" s="1176" t="s">
        <v>1356</v>
      </c>
    </row>
    <row customHeight="1" ht="11.25">
      <c r="A3" s="1130" t="s">
        <v>1357</v>
      </c>
      <c r="B3" s="1131">
        <v>2001</v>
      </c>
      <c r="C3" s="1131">
        <v>2023</v>
      </c>
      <c r="D3" s="1131" t="s">
        <v>19</v>
      </c>
      <c r="E3" s="1132" t="s">
        <v>1358</v>
      </c>
      <c r="F3" s="1132" t="s">
        <v>1359</v>
      </c>
      <c r="G3" s="1132" t="s">
        <v>1360</v>
      </c>
      <c r="H3" s="1133" t="s">
        <v>1361</v>
      </c>
      <c r="I3" s="1132" t="s">
        <v>105</v>
      </c>
      <c r="J3" s="1132" t="s">
        <v>673</v>
      </c>
      <c r="K3" s="1134" t="s">
        <v>1362</v>
      </c>
      <c r="L3" s="1135">
        <f>_xlfn.IFERROR(MATCH(K3,OFFER_METHOD,0),0)</f>
        <v>0</v>
      </c>
      <c r="M3" s="1134">
        <v>2</v>
      </c>
      <c r="N3" s="1218" t="s">
        <v>1363</v>
      </c>
      <c r="O3" s="1133" t="s">
        <v>1364</v>
      </c>
      <c r="P3" s="1136" t="s">
        <v>37</v>
      </c>
      <c r="Q3" s="1137" t="s">
        <v>1365</v>
      </c>
      <c r="R3" s="199" t="s">
        <v>1366</v>
      </c>
      <c r="S3" s="199" t="s">
        <v>1367</v>
      </c>
      <c r="T3" s="1138" t="s">
        <v>1368</v>
      </c>
      <c r="U3" s="1135" t="s">
        <v>1369</v>
      </c>
      <c r="V3" s="1139">
        <v>2</v>
      </c>
      <c r="W3" s="1140"/>
      <c r="X3" s="1140" t="s">
        <v>1370</v>
      </c>
      <c r="Y3" s="1131" t="s">
        <v>1344</v>
      </c>
      <c r="Z3" s="1141"/>
      <c r="AA3" s="1131" t="s">
        <v>1371</v>
      </c>
      <c r="AB3" s="1142" t="s">
        <v>1371</v>
      </c>
      <c r="AC3" s="1131" t="s">
        <v>1372</v>
      </c>
      <c r="AD3" s="1142" t="s">
        <v>1372</v>
      </c>
      <c r="AF3" s="1133" t="s">
        <v>1369</v>
      </c>
      <c r="AH3" s="1132" t="s">
        <v>1373</v>
      </c>
      <c r="AI3" s="1132" t="s">
        <v>1374</v>
      </c>
      <c r="AK3" s="1132" t="s">
        <v>1375</v>
      </c>
      <c r="AM3" s="1132" t="s">
        <v>1376</v>
      </c>
      <c r="AP3" s="1143" t="s">
        <v>1377</v>
      </c>
      <c r="AQ3" s="1144" t="s">
        <v>1377</v>
      </c>
      <c r="AS3" s="1131" t="s">
        <v>1378</v>
      </c>
      <c r="AU3" s="1176" t="s">
        <v>1379</v>
      </c>
      <c r="AW3" s="1176" t="s">
        <v>1380</v>
      </c>
      <c r="AX3" s="1176" t="s">
        <v>1380</v>
      </c>
      <c r="AZ3" s="1176" t="s">
        <v>1381</v>
      </c>
      <c r="BB3" s="1176" t="s">
        <v>1382</v>
      </c>
      <c r="BC3" s="1176" t="s">
        <v>1355</v>
      </c>
      <c r="BE3" s="1176">
        <v>2001</v>
      </c>
      <c r="BF3" s="1176" t="s">
        <v>1383</v>
      </c>
      <c r="BH3" s="1123" t="s">
        <v>1384</v>
      </c>
      <c r="BJ3" s="1123" t="s">
        <v>1385</v>
      </c>
      <c r="BL3" s="1123" t="s">
        <v>1386</v>
      </c>
      <c r="BN3" s="1123" t="s">
        <v>1387</v>
      </c>
      <c r="BR3" s="1123" t="s">
        <v>1388</v>
      </c>
      <c r="BS3" s="1484"/>
      <c r="BT3" s="1126"/>
      <c r="BU3" s="1123" t="s">
        <v>1389</v>
      </c>
      <c r="BV3" s="1126"/>
      <c r="BW3" s="1746"/>
      <c r="BX3" s="1748" t="s">
        <v>1390</v>
      </c>
      <c r="CA3" s="1123" t="s">
        <v>1391</v>
      </c>
    </row>
    <row customHeight="1" ht="11.25">
      <c r="A4" s="1130" t="s">
        <v>1392</v>
      </c>
      <c r="B4" s="1131">
        <v>2002</v>
      </c>
      <c r="C4" s="1131">
        <v>2024</v>
      </c>
      <c r="E4" s="1132" t="s">
        <v>1393</v>
      </c>
      <c r="F4" s="1132" t="s">
        <v>1394</v>
      </c>
      <c r="H4" s="1133" t="s">
        <v>1395</v>
      </c>
      <c r="I4" s="1132" t="s">
        <v>92</v>
      </c>
      <c r="J4" s="1132" t="s">
        <v>1396</v>
      </c>
      <c r="K4" s="1134" t="s">
        <v>1397</v>
      </c>
      <c r="L4" s="1135">
        <f>_xlfn.IFERROR(MATCH(K4,OFFER_METHOD,0),0)</f>
        <v>0</v>
      </c>
      <c r="M4" s="1134">
        <v>3</v>
      </c>
      <c r="N4" s="1218" t="s">
        <v>1398</v>
      </c>
      <c r="O4" s="1132" t="s">
        <v>1399</v>
      </c>
      <c r="Q4" s="1137" t="s">
        <v>1400</v>
      </c>
      <c r="R4" s="199" t="s">
        <v>1401</v>
      </c>
      <c r="S4" s="199" t="s">
        <v>1402</v>
      </c>
      <c r="T4" s="1138" t="s">
        <v>1403</v>
      </c>
      <c r="U4" s="1135" t="s">
        <v>1404</v>
      </c>
      <c r="V4" s="1139">
        <v>3</v>
      </c>
      <c r="W4" s="1140"/>
      <c r="X4" s="1140" t="s">
        <v>1405</v>
      </c>
      <c r="Y4" s="1131" t="s">
        <v>1344</v>
      </c>
      <c r="Z4" s="1147"/>
      <c r="AC4" s="1131" t="s">
        <v>1406</v>
      </c>
      <c r="AD4" s="1142" t="s">
        <v>1406</v>
      </c>
      <c r="AF4" s="1133" t="s">
        <v>1404</v>
      </c>
      <c r="AH4" s="1133" t="s">
        <v>1407</v>
      </c>
      <c r="AK4" s="1132" t="s">
        <v>1408</v>
      </c>
      <c r="AM4" s="1132" t="s">
        <v>1409</v>
      </c>
      <c r="AP4" s="1143" t="s">
        <v>1370</v>
      </c>
      <c r="AQ4" s="1144" t="s">
        <v>1370</v>
      </c>
      <c r="AS4" s="1131" t="s">
        <v>1410</v>
      </c>
      <c r="AU4" s="1176" t="s">
        <v>1411</v>
      </c>
      <c r="AW4" s="1176" t="s">
        <v>1412</v>
      </c>
      <c r="AX4" s="1176" t="s">
        <v>1412</v>
      </c>
      <c r="AZ4" s="1176" t="s">
        <v>1413</v>
      </c>
      <c r="BB4" s="1176" t="s">
        <v>1414</v>
      </c>
      <c r="BC4" s="1176" t="s">
        <v>1415</v>
      </c>
      <c r="BE4" s="1176">
        <v>2002</v>
      </c>
      <c r="BF4" s="1176" t="s">
        <v>1416</v>
      </c>
      <c r="BH4" s="1124" t="s">
        <v>1417</v>
      </c>
      <c r="BJ4" s="1124" t="s">
        <v>1417</v>
      </c>
      <c r="BL4" s="1124" t="s">
        <v>1417</v>
      </c>
      <c r="BN4" s="1124" t="s">
        <v>1417</v>
      </c>
      <c r="BQ4" s="1488" t="s">
        <v>1418</v>
      </c>
      <c r="BR4" s="1215" t="s">
        <v>1419</v>
      </c>
      <c r="BS4" s="330"/>
      <c r="BT4" s="1488" t="s">
        <v>1420</v>
      </c>
      <c r="BU4" s="1215" t="s">
        <v>1421</v>
      </c>
      <c r="BV4" s="1126"/>
      <c r="BW4" s="1753" t="s">
        <v>1422</v>
      </c>
      <c r="BX4" s="1747" t="s">
        <v>1423</v>
      </c>
      <c r="BZ4" s="1488" t="s">
        <v>1424</v>
      </c>
      <c r="CA4" s="1215" t="s">
        <v>1425</v>
      </c>
    </row>
    <row customHeight="1" ht="11.25">
      <c r="A5" s="1130" t="s">
        <v>1426</v>
      </c>
      <c r="B5" s="1131">
        <v>2003</v>
      </c>
      <c r="C5" s="1131">
        <v>2025</v>
      </c>
      <c r="E5" s="1132" t="s">
        <v>1427</v>
      </c>
      <c r="F5" s="1132" t="s">
        <v>1428</v>
      </c>
      <c r="H5" s="1133" t="s">
        <v>1429</v>
      </c>
      <c r="I5" s="1132" t="s">
        <v>93</v>
      </c>
      <c r="K5" s="1134" t="s">
        <v>1430</v>
      </c>
      <c r="L5" s="1135">
        <f>_xlfn.IFERROR(MATCH(K5,OFFER_METHOD,0),0)</f>
        <v>0</v>
      </c>
      <c r="M5" s="1134">
        <v>4</v>
      </c>
      <c r="N5" s="1148" t="s">
        <v>1431</v>
      </c>
      <c r="O5" s="1132" t="s">
        <v>1432</v>
      </c>
      <c r="Q5" s="1137" t="s">
        <v>1433</v>
      </c>
      <c r="R5" s="199" t="s">
        <v>656</v>
      </c>
      <c r="T5" s="1133" t="s">
        <v>1434</v>
      </c>
      <c r="U5" s="1135" t="s">
        <v>1435</v>
      </c>
      <c r="V5" s="1139">
        <v>4</v>
      </c>
      <c r="W5" s="1140"/>
      <c r="X5" s="1140" t="s">
        <v>227</v>
      </c>
      <c r="Y5" s="1131" t="s">
        <v>1436</v>
      </c>
      <c r="Z5" s="1147">
        <v>1</v>
      </c>
      <c r="AF5" s="1133" t="s">
        <v>1437</v>
      </c>
      <c r="AH5" s="1132" t="s">
        <v>1438</v>
      </c>
      <c r="AK5" s="1132" t="s">
        <v>1439</v>
      </c>
      <c r="AM5" s="1132" t="s">
        <v>1440</v>
      </c>
      <c r="AP5" s="1143" t="s">
        <v>227</v>
      </c>
      <c r="AQ5" s="1144" t="s">
        <v>227</v>
      </c>
      <c r="AU5" s="1176" t="s">
        <v>1441</v>
      </c>
      <c r="AW5" s="1176" t="s">
        <v>1442</v>
      </c>
      <c r="AX5" s="1176" t="s">
        <v>1442</v>
      </c>
      <c r="AZ5" s="1176" t="s">
        <v>1443</v>
      </c>
      <c r="BB5" s="1176" t="s">
        <v>1444</v>
      </c>
      <c r="BC5" s="1176" t="s">
        <v>1445</v>
      </c>
      <c r="BE5" s="1176">
        <v>2003</v>
      </c>
      <c r="BF5" s="1176" t="s">
        <v>1446</v>
      </c>
      <c r="BH5" s="1124" t="s">
        <v>1447</v>
      </c>
      <c r="BJ5" s="1124" t="s">
        <v>1447</v>
      </c>
      <c r="BL5" s="1124" t="s">
        <v>1447</v>
      </c>
      <c r="BN5" s="1124" t="s">
        <v>1448</v>
      </c>
      <c r="BQ5" s="1337">
        <v>4213775</v>
      </c>
      <c r="BR5" s="1124" t="s">
        <v>1343</v>
      </c>
      <c r="BS5" s="1485"/>
      <c r="BT5" s="1337">
        <v>64236871</v>
      </c>
      <c r="BU5" s="1124" t="s">
        <v>288</v>
      </c>
      <c r="BV5" s="1126"/>
      <c r="BW5" s="1751">
        <v>4213767</v>
      </c>
      <c r="BX5" s="1749" t="s">
        <v>1449</v>
      </c>
      <c r="BZ5" s="1337">
        <v>64237509</v>
      </c>
      <c r="CA5" s="1351" t="s">
        <v>1450</v>
      </c>
    </row>
    <row customHeight="1" ht="11.25">
      <c r="A6" s="1130" t="s">
        <v>1451</v>
      </c>
      <c r="B6" s="1131">
        <v>2004</v>
      </c>
      <c r="C6" s="1131">
        <v>2026</v>
      </c>
      <c r="E6" s="1132" t="s">
        <v>1452</v>
      </c>
      <c r="F6" s="1149"/>
      <c r="H6" s="1133" t="s">
        <v>1453</v>
      </c>
      <c r="I6" s="1132" t="s">
        <v>101</v>
      </c>
      <c r="J6" s="1123" t="s">
        <v>1454</v>
      </c>
      <c r="L6" s="1135">
        <f>SUM(kind_of_control_method_filter)</f>
        <v>0</v>
      </c>
      <c r="N6" s="1148" t="s">
        <v>1455</v>
      </c>
      <c r="O6" s="1132" t="s">
        <v>1456</v>
      </c>
      <c r="R6" s="199" t="s">
        <v>1338</v>
      </c>
      <c r="T6" s="1133" t="s">
        <v>1457</v>
      </c>
      <c r="U6" s="1135" t="s">
        <v>1437</v>
      </c>
      <c r="V6" s="1139">
        <v>5</v>
      </c>
      <c r="W6" s="1140"/>
      <c r="X6" s="1131" t="s">
        <v>233</v>
      </c>
      <c r="Y6" s="1131" t="s">
        <v>1458</v>
      </c>
      <c r="Z6" s="1147"/>
      <c r="AA6" s="1150"/>
      <c r="AH6" s="1132" t="s">
        <v>1459</v>
      </c>
      <c r="AK6" s="1132" t="s">
        <v>1460</v>
      </c>
      <c r="AM6" s="1132" t="s">
        <v>1461</v>
      </c>
      <c r="AP6" s="1143" t="s">
        <v>233</v>
      </c>
      <c r="AQ6" s="1144" t="s">
        <v>233</v>
      </c>
      <c r="AU6" s="1176" t="s">
        <v>1462</v>
      </c>
      <c r="AW6" s="1176" t="s">
        <v>1463</v>
      </c>
      <c r="AX6" s="1176" t="s">
        <v>1463</v>
      </c>
      <c r="BB6" s="1176" t="s">
        <v>1464</v>
      </c>
      <c r="BC6" s="1176" t="s">
        <v>1445</v>
      </c>
      <c r="BE6" s="1176">
        <v>2004</v>
      </c>
      <c r="BF6" s="1176" t="s">
        <v>1465</v>
      </c>
      <c r="BH6" s="1124" t="s">
        <v>1466</v>
      </c>
      <c r="BJ6" s="1124" t="s">
        <v>1467</v>
      </c>
      <c r="BL6" s="1124" t="s">
        <v>1467</v>
      </c>
      <c r="BN6" s="1124" t="s">
        <v>1468</v>
      </c>
      <c r="BQ6" s="1337">
        <v>4213784</v>
      </c>
      <c r="BR6" s="1351" t="s">
        <v>1377</v>
      </c>
      <c r="BS6" s="1486"/>
      <c r="BT6" s="1337">
        <v>64236872</v>
      </c>
      <c r="BU6" s="1124" t="s">
        <v>293</v>
      </c>
      <c r="BV6" s="1126"/>
      <c r="BW6" s="1751">
        <v>4213768</v>
      </c>
      <c r="BX6" s="1749" t="s">
        <v>370</v>
      </c>
      <c r="BZ6" s="1337">
        <v>64237510</v>
      </c>
      <c r="CA6" s="1124" t="s">
        <v>1469</v>
      </c>
    </row>
    <row customHeight="1" ht="11.25">
      <c r="A7" s="1130" t="s">
        <v>1470</v>
      </c>
      <c r="B7" s="1131">
        <v>2005</v>
      </c>
      <c r="E7" s="1132" t="s">
        <v>1471</v>
      </c>
      <c r="F7" s="1149"/>
      <c r="H7" s="1133" t="s">
        <v>1472</v>
      </c>
      <c r="I7" s="1132" t="s">
        <v>94</v>
      </c>
      <c r="J7" s="1132" t="s">
        <v>1473</v>
      </c>
      <c r="N7" s="1152" t="s">
        <v>1474</v>
      </c>
      <c r="O7" s="1132" t="s">
        <v>1475</v>
      </c>
      <c r="U7" s="1135" t="s">
        <v>19</v>
      </c>
      <c r="V7" s="426" t="s">
        <v>94</v>
      </c>
      <c r="W7" s="1140"/>
      <c r="X7" s="1131" t="s">
        <v>239</v>
      </c>
      <c r="Y7" s="1131" t="s">
        <v>1436</v>
      </c>
      <c r="Z7" s="1147"/>
      <c r="AA7" s="1150"/>
      <c r="AH7" s="1132" t="s">
        <v>1476</v>
      </c>
      <c r="AK7" s="1132" t="s">
        <v>1477</v>
      </c>
      <c r="AM7" s="1132" t="s">
        <v>1478</v>
      </c>
      <c r="AP7" s="1143" t="s">
        <v>239</v>
      </c>
      <c r="AQ7" s="1144" t="s">
        <v>239</v>
      </c>
      <c r="AU7" s="1176" t="s">
        <v>1479</v>
      </c>
      <c r="AW7" s="1176" t="s">
        <v>1480</v>
      </c>
      <c r="AX7" s="1176" t="s">
        <v>1480</v>
      </c>
      <c r="AZ7" s="1123" t="s">
        <v>1481</v>
      </c>
      <c r="BB7" s="1176" t="s">
        <v>1482</v>
      </c>
      <c r="BC7" s="1176" t="s">
        <v>1445</v>
      </c>
      <c r="BE7" s="1176">
        <v>2005</v>
      </c>
      <c r="BF7" s="1176" t="s">
        <v>1483</v>
      </c>
      <c r="BH7" s="1124" t="s">
        <v>1484</v>
      </c>
      <c r="BJ7" s="1124" t="s">
        <v>1466</v>
      </c>
      <c r="BL7" s="1124" t="s">
        <v>1466</v>
      </c>
      <c r="BN7" s="1124" t="s">
        <v>1485</v>
      </c>
      <c r="BQ7" s="1337">
        <v>4213781</v>
      </c>
      <c r="BR7" s="1124" t="s">
        <v>1370</v>
      </c>
      <c r="BS7" s="1485"/>
      <c r="BT7" s="1337">
        <v>64236873</v>
      </c>
      <c r="BU7" s="1124" t="s">
        <v>298</v>
      </c>
      <c r="BV7" s="1126"/>
      <c r="BW7" s="1751">
        <v>4213769</v>
      </c>
      <c r="BX7" s="1749" t="s">
        <v>1486</v>
      </c>
      <c r="BZ7" s="1337">
        <v>64237511</v>
      </c>
      <c r="CA7" s="1124" t="s">
        <v>385</v>
      </c>
    </row>
    <row customHeight="1" ht="11.25">
      <c r="A8" s="1130" t="s">
        <v>1487</v>
      </c>
      <c r="B8" s="1131">
        <v>2006</v>
      </c>
      <c r="E8" s="1132" t="s">
        <v>1488</v>
      </c>
      <c r="F8" s="1149"/>
      <c r="H8" s="1133" t="s">
        <v>1489</v>
      </c>
      <c r="I8" s="1132" t="s">
        <v>95</v>
      </c>
      <c r="J8" s="1132" t="s">
        <v>1490</v>
      </c>
      <c r="N8" s="1219" t="s">
        <v>1491</v>
      </c>
      <c r="O8" s="1132" t="s">
        <v>1492</v>
      </c>
      <c r="V8" s="426" t="s">
        <v>95</v>
      </c>
      <c r="W8" s="1140"/>
      <c r="X8" s="1131" t="s">
        <v>245</v>
      </c>
      <c r="Y8" s="1131" t="s">
        <v>1436</v>
      </c>
      <c r="Z8" s="1147"/>
      <c r="AA8" s="1150"/>
      <c r="AK8" s="1132" t="s">
        <v>1493</v>
      </c>
      <c r="AP8" s="1143" t="s">
        <v>245</v>
      </c>
      <c r="AQ8" s="1144" t="s">
        <v>245</v>
      </c>
      <c r="AU8" s="1176" t="s">
        <v>1494</v>
      </c>
      <c r="AW8" s="1176" t="s">
        <v>1495</v>
      </c>
      <c r="AX8" s="1176" t="s">
        <v>1495</v>
      </c>
      <c r="AZ8" s="1176" t="s">
        <v>1496</v>
      </c>
      <c r="BB8" s="1176" t="s">
        <v>1497</v>
      </c>
      <c r="BC8" s="1176" t="s">
        <v>1445</v>
      </c>
      <c r="BE8" s="1176">
        <v>2006</v>
      </c>
      <c r="BF8" s="1176" t="s">
        <v>1498</v>
      </c>
      <c r="BH8" s="1124" t="s">
        <v>1499</v>
      </c>
      <c r="BJ8" s="1124" t="s">
        <v>1500</v>
      </c>
      <c r="BL8" s="1124" t="s">
        <v>1500</v>
      </c>
      <c r="BN8" s="1124" t="s">
        <v>1501</v>
      </c>
      <c r="BQ8" s="1337">
        <v>4213776</v>
      </c>
      <c r="BR8" s="1124" t="s">
        <v>227</v>
      </c>
      <c r="BS8" s="1485"/>
      <c r="BT8" s="1337">
        <v>64236874</v>
      </c>
      <c r="BU8" s="1351" t="s">
        <v>1502</v>
      </c>
      <c r="BV8" s="1126"/>
      <c r="BW8" s="1751">
        <v>4213770</v>
      </c>
      <c r="BX8" s="1752" t="s">
        <v>1503</v>
      </c>
      <c r="BZ8" s="1337">
        <v>64237512</v>
      </c>
      <c r="CA8" s="1124" t="s">
        <v>380</v>
      </c>
    </row>
    <row customHeight="1" ht="11.25">
      <c r="A9" s="1130" t="s">
        <v>1504</v>
      </c>
      <c r="B9" s="1131">
        <v>2007</v>
      </c>
      <c r="E9" s="1132" t="s">
        <v>1505</v>
      </c>
      <c r="F9" s="1149"/>
      <c r="G9" s="1123" t="s">
        <v>1506</v>
      </c>
      <c r="H9" s="1123" t="s">
        <v>1507</v>
      </c>
      <c r="I9" s="1132" t="s">
        <v>131</v>
      </c>
      <c r="O9" s="1132" t="s">
        <v>1508</v>
      </c>
      <c r="V9" s="426" t="s">
        <v>131</v>
      </c>
      <c r="W9" s="1140"/>
      <c r="X9" s="1131" t="s">
        <v>251</v>
      </c>
      <c r="Y9" s="1131" t="s">
        <v>1344</v>
      </c>
      <c r="Z9" s="1147">
        <v>1</v>
      </c>
      <c r="AA9" s="1150"/>
      <c r="AK9" s="1132" t="s">
        <v>1509</v>
      </c>
      <c r="AP9" s="1143" t="s">
        <v>1510</v>
      </c>
      <c r="AQ9" s="1144" t="s">
        <v>1510</v>
      </c>
      <c r="AW9" s="1176" t="s">
        <v>1511</v>
      </c>
      <c r="AX9" s="1176" t="s">
        <v>1511</v>
      </c>
      <c r="AZ9" s="1176" t="s">
        <v>1512</v>
      </c>
      <c r="BB9" s="1176" t="s">
        <v>1513</v>
      </c>
      <c r="BC9" s="1176" t="s">
        <v>1445</v>
      </c>
      <c r="BE9" s="1176">
        <v>2007</v>
      </c>
      <c r="BF9" s="1176" t="s">
        <v>1514</v>
      </c>
      <c r="BH9" s="1124" t="s">
        <v>1515</v>
      </c>
      <c r="BJ9" s="1124" t="s">
        <v>1516</v>
      </c>
      <c r="BL9" s="1124" t="s">
        <v>1516</v>
      </c>
      <c r="BN9" s="1124" t="s">
        <v>1517</v>
      </c>
      <c r="BQ9" s="1337">
        <v>4213777</v>
      </c>
      <c r="BR9" s="1124" t="s">
        <v>233</v>
      </c>
      <c r="BS9" s="1485"/>
      <c r="BT9" s="1337">
        <v>64236875</v>
      </c>
      <c r="BU9" s="1124" t="s">
        <v>303</v>
      </c>
      <c r="BV9" s="1126"/>
      <c r="BW9" s="1746"/>
      <c r="BX9" s="1746"/>
    </row>
    <row customHeight="1" ht="11.25">
      <c r="A10" s="1130" t="s">
        <v>1518</v>
      </c>
      <c r="B10" s="1131">
        <v>2008</v>
      </c>
      <c r="E10" s="1132" t="s">
        <v>1519</v>
      </c>
      <c r="F10" s="1149"/>
      <c r="G10" s="1132" t="s">
        <v>1520</v>
      </c>
      <c r="H10" s="1132" t="s">
        <v>1521</v>
      </c>
      <c r="I10" s="1132" t="s">
        <v>136</v>
      </c>
      <c r="J10" s="1123" t="s">
        <v>1522</v>
      </c>
      <c r="K10" s="1123" t="s">
        <v>1523</v>
      </c>
      <c r="O10" s="1132" t="s">
        <v>1524</v>
      </c>
      <c r="V10" s="427" t="s">
        <v>136</v>
      </c>
      <c r="W10" s="1153"/>
      <c r="X10" s="1153" t="s">
        <v>1525</v>
      </c>
      <c r="Y10" s="1154" t="s">
        <v>1526</v>
      </c>
      <c r="Z10" s="1147"/>
      <c r="AP10" s="1143" t="s">
        <v>1525</v>
      </c>
      <c r="AQ10" s="1144" t="s">
        <v>1525</v>
      </c>
      <c r="AW10" s="1176" t="s">
        <v>1527</v>
      </c>
      <c r="AX10" s="1176" t="s">
        <v>1527</v>
      </c>
      <c r="AZ10" s="1176" t="s">
        <v>1528</v>
      </c>
      <c r="BB10" s="1176" t="s">
        <v>1529</v>
      </c>
      <c r="BC10" s="1176" t="s">
        <v>1445</v>
      </c>
      <c r="BE10" s="1176">
        <v>2008</v>
      </c>
      <c r="BF10" s="1176" t="s">
        <v>1530</v>
      </c>
      <c r="BH10" s="1124" t="s">
        <v>1531</v>
      </c>
      <c r="BJ10" s="1124" t="s">
        <v>1532</v>
      </c>
      <c r="BL10" s="1124" t="s">
        <v>1532</v>
      </c>
      <c r="BN10" s="1124" t="s">
        <v>1533</v>
      </c>
      <c r="BQ10" s="1337">
        <v>4213778</v>
      </c>
      <c r="BR10" s="1124" t="s">
        <v>239</v>
      </c>
      <c r="BS10" s="1485"/>
      <c r="BT10" s="1337">
        <v>64236876</v>
      </c>
      <c r="BU10" s="1124" t="s">
        <v>283</v>
      </c>
      <c r="BV10" s="1126"/>
      <c r="BW10" s="1746"/>
      <c r="BX10" s="1746"/>
    </row>
    <row customHeight="1" ht="11.25">
      <c r="A11" s="1130" t="s">
        <v>1534</v>
      </c>
      <c r="B11" s="1131">
        <v>2009</v>
      </c>
      <c r="E11" s="1132" t="s">
        <v>1535</v>
      </c>
      <c r="F11" s="1149"/>
      <c r="G11" s="1132" t="s">
        <v>1536</v>
      </c>
      <c r="H11" s="1132" t="s">
        <v>1537</v>
      </c>
      <c r="I11" s="1132" t="s">
        <v>142</v>
      </c>
      <c r="J11" s="1133" t="s">
        <v>1538</v>
      </c>
      <c r="K11" s="1155" t="s">
        <v>1539</v>
      </c>
      <c r="O11" s="1133" t="s">
        <v>1540</v>
      </c>
      <c r="V11" s="426" t="s">
        <v>142</v>
      </c>
      <c r="W11" s="331"/>
      <c r="X11" s="1140" t="s">
        <v>1510</v>
      </c>
      <c r="Y11" s="1131" t="s">
        <v>1541</v>
      </c>
      <c r="Z11" s="1147"/>
      <c r="AP11" s="1143" t="s">
        <v>251</v>
      </c>
      <c r="AQ11" s="1145" t="s">
        <v>251</v>
      </c>
      <c r="AW11" s="1176" t="s">
        <v>1542</v>
      </c>
      <c r="AX11" s="1176" t="s">
        <v>1542</v>
      </c>
      <c r="AZ11" s="1176" t="s">
        <v>1543</v>
      </c>
      <c r="BB11" s="1176" t="s">
        <v>1544</v>
      </c>
      <c r="BC11" s="1176" t="s">
        <v>1445</v>
      </c>
      <c r="BE11" s="1176">
        <v>2009</v>
      </c>
      <c r="BF11" s="1176" t="s">
        <v>1545</v>
      </c>
      <c r="BH11" s="1124" t="s">
        <v>1546</v>
      </c>
      <c r="BJ11" s="1124" t="s">
        <v>1515</v>
      </c>
      <c r="BL11" s="1124" t="s">
        <v>1515</v>
      </c>
      <c r="BN11" s="1124" t="s">
        <v>1547</v>
      </c>
      <c r="BQ11" s="1337">
        <v>4213780</v>
      </c>
      <c r="BR11" s="1124" t="s">
        <v>245</v>
      </c>
      <c r="BS11" s="1485"/>
      <c r="BW11" s="1746"/>
      <c r="BX11" s="1746"/>
    </row>
    <row customHeight="1" ht="11.25">
      <c r="A12" s="1130" t="s">
        <v>1548</v>
      </c>
      <c r="B12" s="1131">
        <v>2010</v>
      </c>
      <c r="E12" s="1132" t="s">
        <v>1549</v>
      </c>
      <c r="F12" s="1149"/>
      <c r="G12" s="1132" t="s">
        <v>1537</v>
      </c>
      <c r="I12" s="1132" t="s">
        <v>147</v>
      </c>
      <c r="J12" s="1133" t="s">
        <v>1550</v>
      </c>
      <c r="K12" s="1155" t="s">
        <v>1551</v>
      </c>
      <c r="O12" s="1133" t="s">
        <v>1338</v>
      </c>
      <c r="V12" s="426" t="s">
        <v>147</v>
      </c>
      <c r="W12" s="1145"/>
      <c r="X12" s="1140" t="s">
        <v>1552</v>
      </c>
      <c r="Y12" s="1131" t="s">
        <v>1344</v>
      </c>
      <c r="AP12" s="1143"/>
      <c r="AW12" s="1176" t="s">
        <v>142</v>
      </c>
      <c r="AX12" s="1176" t="s">
        <v>142</v>
      </c>
      <c r="AZ12" s="1176" t="s">
        <v>1553</v>
      </c>
      <c r="BB12" s="1176" t="s">
        <v>1554</v>
      </c>
      <c r="BC12" s="1176" t="s">
        <v>1445</v>
      </c>
      <c r="BE12" s="1176">
        <v>2010</v>
      </c>
      <c r="BF12" s="1176" t="s">
        <v>1555</v>
      </c>
      <c r="BH12" s="1124" t="s">
        <v>1556</v>
      </c>
      <c r="BJ12" s="1124" t="s">
        <v>1557</v>
      </c>
      <c r="BL12" s="1124" t="s">
        <v>1557</v>
      </c>
      <c r="BN12" s="1124" t="s">
        <v>1558</v>
      </c>
      <c r="BQ12" s="1337">
        <v>4213779</v>
      </c>
      <c r="BR12" s="1124" t="s">
        <v>1510</v>
      </c>
      <c r="BS12" s="1485"/>
      <c r="BT12" s="1126"/>
      <c r="BU12" s="1126"/>
      <c r="BV12" s="1126"/>
      <c r="BW12" s="1746"/>
      <c r="BX12" s="1746"/>
    </row>
    <row customHeight="1" ht="11.25">
      <c r="A13" s="1130" t="s">
        <v>1559</v>
      </c>
      <c r="B13" s="1131">
        <v>2011</v>
      </c>
      <c r="E13" s="1132" t="s">
        <v>1560</v>
      </c>
      <c r="F13" s="1149"/>
      <c r="I13" s="1132" t="s">
        <v>153</v>
      </c>
      <c r="K13" s="1155" t="s">
        <v>1509</v>
      </c>
      <c r="V13" s="426" t="s">
        <v>153</v>
      </c>
      <c r="W13" s="1145"/>
      <c r="X13" s="1145"/>
      <c r="Y13" s="1145"/>
      <c r="AW13" s="1176" t="s">
        <v>147</v>
      </c>
      <c r="AX13" s="1176" t="s">
        <v>147</v>
      </c>
      <c r="BB13" s="1176" t="s">
        <v>1561</v>
      </c>
      <c r="BC13" s="1176" t="s">
        <v>1562</v>
      </c>
      <c r="BE13" s="1176">
        <v>2011</v>
      </c>
      <c r="BF13" s="1176" t="s">
        <v>1563</v>
      </c>
      <c r="BH13" s="1124" t="s">
        <v>1564</v>
      </c>
      <c r="BJ13" s="1124" t="s">
        <v>1546</v>
      </c>
      <c r="BL13" s="1124" t="s">
        <v>1546</v>
      </c>
      <c r="BN13" s="1124" t="s">
        <v>1565</v>
      </c>
      <c r="BQ13" s="1337">
        <v>4213783</v>
      </c>
      <c r="BR13" s="1124" t="s">
        <v>1525</v>
      </c>
      <c r="BS13" s="1485"/>
      <c r="BT13" s="1126"/>
      <c r="BU13" s="1126"/>
      <c r="BV13" s="1126"/>
      <c r="BW13" s="1750"/>
      <c r="BX13" s="1746"/>
    </row>
    <row customHeight="1" ht="11.25">
      <c r="A14" s="1130" t="s">
        <v>1566</v>
      </c>
      <c r="B14" s="1131">
        <v>2012</v>
      </c>
      <c r="I14" s="1132" t="s">
        <v>157</v>
      </c>
      <c r="J14" s="1123" t="s">
        <v>1567</v>
      </c>
      <c r="N14" s="1123" t="s">
        <v>1568</v>
      </c>
      <c r="V14" s="1139">
        <v>13</v>
      </c>
      <c r="W14" s="1140"/>
      <c r="X14" s="1140" t="s">
        <v>1377</v>
      </c>
      <c r="Y14" s="1131" t="s">
        <v>1344</v>
      </c>
      <c r="AW14" s="1176" t="s">
        <v>153</v>
      </c>
      <c r="AX14" s="1176" t="s">
        <v>153</v>
      </c>
      <c r="AZ14" s="1123" t="s">
        <v>1569</v>
      </c>
      <c r="BB14" s="1176" t="s">
        <v>1570</v>
      </c>
      <c r="BC14" s="1176" t="s">
        <v>1562</v>
      </c>
      <c r="BE14" s="1176">
        <v>2012</v>
      </c>
      <c r="BH14" s="1124" t="s">
        <v>1485</v>
      </c>
      <c r="BJ14" s="1273" t="s">
        <v>1571</v>
      </c>
      <c r="BL14" s="1273" t="s">
        <v>1571</v>
      </c>
      <c r="BN14" s="1124" t="s">
        <v>1572</v>
      </c>
      <c r="BQ14" s="1337">
        <v>4213782</v>
      </c>
      <c r="BR14" s="1124" t="s">
        <v>251</v>
      </c>
      <c r="BS14" s="1485"/>
      <c r="BT14" s="1126"/>
      <c r="BU14" s="1126"/>
      <c r="BV14" s="1126"/>
      <c r="BW14" s="1750"/>
      <c r="BX14" s="1746"/>
    </row>
    <row customHeight="1" ht="19.5">
      <c r="A15" s="1130" t="s">
        <v>1573</v>
      </c>
      <c r="B15" s="1131">
        <v>2013</v>
      </c>
      <c r="E15" s="1754" t="s">
        <v>1574</v>
      </c>
      <c r="G15" s="1123" t="s">
        <v>1575</v>
      </c>
      <c r="H15" s="1123" t="s">
        <v>1576</v>
      </c>
      <c r="I15" s="1134" t="s">
        <v>162</v>
      </c>
      <c r="J15" s="1145" t="s">
        <v>700</v>
      </c>
      <c r="N15" s="1214" t="s">
        <v>1577</v>
      </c>
      <c r="X15" s="1143"/>
      <c r="AW15" s="1176" t="s">
        <v>157</v>
      </c>
      <c r="AX15" s="1176" t="s">
        <v>157</v>
      </c>
      <c r="AZ15" s="1176" t="s">
        <v>1496</v>
      </c>
      <c r="BB15" s="1176" t="s">
        <v>1578</v>
      </c>
      <c r="BC15" s="1176" t="s">
        <v>1562</v>
      </c>
      <c r="BE15" s="1176">
        <v>2013</v>
      </c>
      <c r="BH15" s="1124" t="s">
        <v>1501</v>
      </c>
      <c r="BJ15" s="1273" t="s">
        <v>1579</v>
      </c>
      <c r="BL15" s="1273" t="s">
        <v>1579</v>
      </c>
      <c r="BN15" s="1124" t="s">
        <v>1580</v>
      </c>
      <c r="BR15" s="1126"/>
      <c r="BS15" s="1487"/>
      <c r="BT15" s="1126"/>
      <c r="BU15" s="1126"/>
      <c r="BV15" s="1126"/>
      <c r="BW15" s="1750"/>
      <c r="BX15" s="1746"/>
    </row>
    <row customHeight="1" ht="21">
      <c r="A16" s="1926" t="s">
        <v>1581</v>
      </c>
      <c r="B16" s="1131">
        <v>2014</v>
      </c>
      <c r="E16" s="1755" t="s">
        <v>1582</v>
      </c>
      <c r="G16" s="1132" t="s">
        <v>1583</v>
      </c>
      <c r="H16" s="1132" t="s">
        <v>1584</v>
      </c>
      <c r="I16" s="1134" t="s">
        <v>168</v>
      </c>
      <c r="J16" s="1145" t="s">
        <v>673</v>
      </c>
      <c r="N16" s="1214" t="s">
        <v>1585</v>
      </c>
      <c r="AW16" s="1176" t="s">
        <v>162</v>
      </c>
      <c r="AX16" s="1176" t="s">
        <v>162</v>
      </c>
      <c r="AZ16" s="1176" t="s">
        <v>1512</v>
      </c>
      <c r="BB16" s="1176" t="s">
        <v>1586</v>
      </c>
      <c r="BC16" s="1176" t="s">
        <v>1562</v>
      </c>
      <c r="BE16" s="1176">
        <v>2014</v>
      </c>
      <c r="BH16" s="1124" t="s">
        <v>1517</v>
      </c>
      <c r="BJ16" s="1273" t="s">
        <v>1587</v>
      </c>
      <c r="BL16" s="1273" t="s">
        <v>1587</v>
      </c>
      <c r="BN16" s="1124" t="s">
        <v>1588</v>
      </c>
      <c r="BR16" s="1126"/>
      <c r="BS16" s="1487"/>
      <c r="BT16" s="1126"/>
      <c r="BU16" s="1126"/>
      <c r="BV16" s="1126"/>
      <c r="BW16" s="1750"/>
      <c r="BX16" s="1746"/>
    </row>
    <row customHeight="1" ht="21">
      <c r="A17" s="1130" t="s">
        <v>1589</v>
      </c>
      <c r="B17" s="1131">
        <v>2015</v>
      </c>
      <c r="G17" s="1132" t="s">
        <v>1537</v>
      </c>
      <c r="H17" s="1132" t="s">
        <v>1537</v>
      </c>
      <c r="I17" s="1132" t="s">
        <v>1590</v>
      </c>
      <c r="N17" s="1214" t="s">
        <v>1591</v>
      </c>
      <c r="X17" s="1143"/>
      <c r="AW17" s="1176" t="s">
        <v>168</v>
      </c>
      <c r="AX17" s="1176" t="s">
        <v>168</v>
      </c>
      <c r="AZ17" s="1176" t="s">
        <v>1592</v>
      </c>
      <c r="BB17" s="1176" t="s">
        <v>1593</v>
      </c>
      <c r="BC17" s="1176" t="s">
        <v>1445</v>
      </c>
      <c r="BE17" s="1176">
        <v>2015</v>
      </c>
      <c r="BH17" s="1124" t="s">
        <v>1533</v>
      </c>
      <c r="BJ17" s="1273" t="s">
        <v>1594</v>
      </c>
      <c r="BL17" s="1273" t="s">
        <v>1594</v>
      </c>
      <c r="BN17" s="1124" t="s">
        <v>1595</v>
      </c>
      <c r="BR17" s="1123" t="s">
        <v>1388</v>
      </c>
      <c r="BS17" s="1484"/>
      <c r="BU17" s="1123" t="s">
        <v>1596</v>
      </c>
      <c r="BV17" s="1126"/>
      <c r="BW17" s="1746"/>
      <c r="BX17" s="1748" t="s">
        <v>1597</v>
      </c>
      <c r="CA17" s="1123" t="s">
        <v>1598</v>
      </c>
      <c r="CD17" s="1123" t="s">
        <v>1599</v>
      </c>
    </row>
    <row customHeight="1" ht="21">
      <c r="A18" s="1130" t="s">
        <v>1600</v>
      </c>
      <c r="B18" s="1131">
        <v>2016</v>
      </c>
      <c r="E18" s="2061" t="s">
        <v>1601</v>
      </c>
      <c r="I18" s="1132" t="s">
        <v>1602</v>
      </c>
      <c r="N18" s="1214" t="s">
        <v>1603</v>
      </c>
      <c r="X18" s="1143"/>
      <c r="AW18" s="1176" t="s">
        <v>1590</v>
      </c>
      <c r="AX18" s="1176" t="s">
        <v>1590</v>
      </c>
      <c r="BB18" s="1176" t="s">
        <v>1604</v>
      </c>
      <c r="BC18" s="1176" t="s">
        <v>1445</v>
      </c>
      <c r="BE18" s="1176">
        <v>2016</v>
      </c>
      <c r="BH18" s="1124" t="s">
        <v>1547</v>
      </c>
      <c r="BJ18" s="1273" t="s">
        <v>1605</v>
      </c>
      <c r="BL18" s="1273" t="s">
        <v>1605</v>
      </c>
      <c r="BN18" s="1124" t="s">
        <v>1606</v>
      </c>
      <c r="BQ18" s="1488" t="s">
        <v>1418</v>
      </c>
      <c r="BR18" s="1215" t="s">
        <v>1419</v>
      </c>
      <c r="BS18" s="330"/>
      <c r="BT18" s="1488" t="s">
        <v>1607</v>
      </c>
      <c r="BU18" s="1215" t="s">
        <v>1608</v>
      </c>
      <c r="BV18" s="1126"/>
      <c r="BW18" s="1753" t="s">
        <v>1609</v>
      </c>
      <c r="BX18" s="1747" t="s">
        <v>1610</v>
      </c>
      <c r="BZ18" s="1488" t="s">
        <v>1611</v>
      </c>
      <c r="CA18" s="1215" t="s">
        <v>1612</v>
      </c>
      <c r="CC18" s="1488" t="s">
        <v>1613</v>
      </c>
      <c r="CD18" s="1215" t="s">
        <v>1614</v>
      </c>
    </row>
    <row customHeight="1" ht="21">
      <c r="A19" s="1926" t="s">
        <v>1615</v>
      </c>
      <c r="B19" s="1131">
        <v>2017</v>
      </c>
      <c r="E19" s="1130" t="s">
        <v>226</v>
      </c>
      <c r="I19" s="1132" t="s">
        <v>1616</v>
      </c>
      <c r="N19" s="1214" t="s">
        <v>1617</v>
      </c>
      <c r="X19" s="1143"/>
      <c r="AW19" s="1176" t="s">
        <v>1602</v>
      </c>
      <c r="AX19" s="1176" t="s">
        <v>1602</v>
      </c>
      <c r="AZ19" s="1123" t="s">
        <v>1618</v>
      </c>
      <c r="BB19" s="1176" t="s">
        <v>1619</v>
      </c>
      <c r="BC19" s="1176" t="s">
        <v>1445</v>
      </c>
      <c r="BE19" s="1176">
        <v>2017</v>
      </c>
      <c r="BH19" s="1124" t="s">
        <v>1620</v>
      </c>
      <c r="BJ19" s="1273" t="s">
        <v>1621</v>
      </c>
      <c r="BL19" s="1273" t="s">
        <v>1621</v>
      </c>
      <c r="BQ19" s="1337">
        <v>4190064</v>
      </c>
      <c r="BR19" s="1124" t="s">
        <v>1622</v>
      </c>
      <c r="BS19" s="1485"/>
      <c r="BT19" s="1337">
        <v>4189671</v>
      </c>
      <c r="BU19" s="1124" t="s">
        <v>1623</v>
      </c>
      <c r="BV19" s="1126"/>
      <c r="BW19" s="1751">
        <v>4189706</v>
      </c>
      <c r="BX19" s="1749" t="s">
        <v>1624</v>
      </c>
      <c r="BZ19" s="1337">
        <v>4189714</v>
      </c>
      <c r="CA19" s="1124" t="s">
        <v>1625</v>
      </c>
      <c r="CC19" s="1337">
        <v>4189708</v>
      </c>
      <c r="CD19" s="1124" t="s">
        <v>1626</v>
      </c>
    </row>
    <row customHeight="1" ht="21">
      <c r="A20" s="1130" t="s">
        <v>1627</v>
      </c>
      <c r="B20" s="1131">
        <v>2018</v>
      </c>
      <c r="E20" s="1130" t="s">
        <v>1377</v>
      </c>
      <c r="I20" s="1132" t="s">
        <v>1628</v>
      </c>
      <c r="N20" s="1214" t="s">
        <v>1629</v>
      </c>
      <c r="AW20" s="1176" t="s">
        <v>1616</v>
      </c>
      <c r="AX20" s="1176" t="s">
        <v>1616</v>
      </c>
      <c r="AZ20" s="1176" t="s">
        <v>1630</v>
      </c>
      <c r="BB20" s="1176" t="s">
        <v>1631</v>
      </c>
      <c r="BC20" s="1176" t="s">
        <v>1562</v>
      </c>
      <c r="BE20" s="1176">
        <v>2018</v>
      </c>
      <c r="BH20" s="1124" t="s">
        <v>1558</v>
      </c>
      <c r="BJ20" s="1124" t="s">
        <v>1485</v>
      </c>
      <c r="BL20" s="1124" t="s">
        <v>1485</v>
      </c>
      <c r="BQ20" s="1337">
        <v>4190065</v>
      </c>
      <c r="BR20" s="1124" t="s">
        <v>1632</v>
      </c>
      <c r="BS20" s="1485"/>
      <c r="BT20" s="1337">
        <v>4189672</v>
      </c>
      <c r="BU20" s="1124" t="s">
        <v>1633</v>
      </c>
      <c r="BV20" s="1126"/>
      <c r="BW20" s="1751">
        <v>4189705</v>
      </c>
      <c r="BX20" s="1749" t="s">
        <v>1634</v>
      </c>
      <c r="BZ20" s="1337">
        <v>4189713</v>
      </c>
      <c r="CA20" s="1124" t="s">
        <v>1634</v>
      </c>
      <c r="CC20" s="1337">
        <v>4189709</v>
      </c>
      <c r="CD20" s="1124" t="s">
        <v>1635</v>
      </c>
    </row>
    <row customHeight="1" ht="21">
      <c r="A21" s="1130" t="s">
        <v>1636</v>
      </c>
      <c r="B21" s="1131">
        <v>2019</v>
      </c>
      <c r="I21" s="1132" t="s">
        <v>111</v>
      </c>
      <c r="N21" s="1214" t="s">
        <v>1637</v>
      </c>
      <c r="AW21" s="1176" t="s">
        <v>1628</v>
      </c>
      <c r="AX21" s="1176" t="s">
        <v>1628</v>
      </c>
      <c r="AZ21" s="1176" t="s">
        <v>1638</v>
      </c>
      <c r="BB21" s="1176" t="s">
        <v>1639</v>
      </c>
      <c r="BC21" s="1176" t="s">
        <v>1445</v>
      </c>
      <c r="BE21" s="1176">
        <v>2019</v>
      </c>
      <c r="BH21" s="1124" t="s">
        <v>1565</v>
      </c>
      <c r="BJ21" s="1124" t="s">
        <v>1501</v>
      </c>
      <c r="BL21" s="1124" t="s">
        <v>1501</v>
      </c>
      <c r="BQ21" s="1337">
        <v>4190066</v>
      </c>
      <c r="BR21" s="1124" t="s">
        <v>1640</v>
      </c>
      <c r="BS21" s="1485"/>
      <c r="BT21" s="1337">
        <v>4189673</v>
      </c>
      <c r="BU21" s="1124" t="s">
        <v>1641</v>
      </c>
      <c r="BV21" s="1126"/>
      <c r="BW21" s="1751">
        <v>4189707</v>
      </c>
      <c r="BX21" s="1749" t="s">
        <v>1642</v>
      </c>
      <c r="BZ21" s="1337">
        <v>4189712</v>
      </c>
      <c r="CA21" s="1124" t="s">
        <v>1643</v>
      </c>
      <c r="CC21" s="1337">
        <v>4189710</v>
      </c>
      <c r="CD21" s="1124" t="s">
        <v>1644</v>
      </c>
    </row>
    <row customHeight="1" ht="21">
      <c r="A22" s="1130" t="s">
        <v>1645</v>
      </c>
      <c r="B22" s="1131">
        <v>2020</v>
      </c>
      <c r="N22" s="1214" t="s">
        <v>1646</v>
      </c>
      <c r="AW22" s="1176" t="s">
        <v>111</v>
      </c>
      <c r="AX22" s="1176" t="s">
        <v>111</v>
      </c>
      <c r="AZ22" s="1176" t="s">
        <v>1647</v>
      </c>
      <c r="BB22" s="1176" t="s">
        <v>1648</v>
      </c>
      <c r="BC22" s="1176" t="s">
        <v>1445</v>
      </c>
      <c r="BE22" s="1176">
        <v>2020</v>
      </c>
      <c r="BH22" s="1124" t="s">
        <v>1572</v>
      </c>
      <c r="BJ22" s="1124" t="s">
        <v>1517</v>
      </c>
      <c r="BL22" s="1124" t="s">
        <v>1517</v>
      </c>
      <c r="BQ22" s="1337">
        <v>4190067</v>
      </c>
      <c r="BR22" s="1124" t="s">
        <v>1649</v>
      </c>
      <c r="BS22" s="1485"/>
      <c r="BT22" s="1337">
        <v>4189674</v>
      </c>
      <c r="BU22" s="1124" t="s">
        <v>1650</v>
      </c>
      <c r="BV22" s="1126"/>
      <c r="BW22" s="1126"/>
      <c r="CC22" s="1337">
        <v>4189711</v>
      </c>
      <c r="CD22" s="1124" t="s">
        <v>409</v>
      </c>
    </row>
    <row customHeight="1" ht="21">
      <c r="A23" s="1130" t="s">
        <v>1651</v>
      </c>
      <c r="B23" s="1131">
        <v>2021</v>
      </c>
      <c r="AW23" s="1176" t="s">
        <v>1652</v>
      </c>
      <c r="AX23" s="1176" t="s">
        <v>1652</v>
      </c>
      <c r="AZ23" s="1176" t="s">
        <v>1653</v>
      </c>
      <c r="BB23" s="1176" t="s">
        <v>1654</v>
      </c>
      <c r="BC23" s="1176" t="s">
        <v>1355</v>
      </c>
      <c r="BE23" s="1176">
        <v>2021</v>
      </c>
      <c r="BH23" s="1124" t="s">
        <v>1580</v>
      </c>
      <c r="BJ23" s="1124" t="s">
        <v>1533</v>
      </c>
      <c r="BL23" s="1124" t="s">
        <v>1533</v>
      </c>
      <c r="BQ23" s="1337">
        <v>4190068</v>
      </c>
      <c r="BR23" s="1124" t="s">
        <v>1655</v>
      </c>
      <c r="BS23" s="1485"/>
      <c r="BT23" s="1337">
        <v>4189675</v>
      </c>
      <c r="BU23" s="1124" t="s">
        <v>1656</v>
      </c>
      <c r="BV23" s="1126"/>
      <c r="BW23" s="1126"/>
      <c r="CC23" s="1337">
        <v>5110778</v>
      </c>
      <c r="CD23" s="1124" t="s">
        <v>1657</v>
      </c>
    </row>
    <row customHeight="1" ht="21">
      <c r="A24" s="1130" t="s">
        <v>1658</v>
      </c>
      <c r="B24" s="1131">
        <v>2022</v>
      </c>
      <c r="AW24" s="1176" t="s">
        <v>1659</v>
      </c>
      <c r="AX24" s="1176" t="s">
        <v>1659</v>
      </c>
      <c r="AZ24" s="1176" t="s">
        <v>1660</v>
      </c>
      <c r="BB24" s="1176" t="s">
        <v>1661</v>
      </c>
      <c r="BC24" s="1176" t="s">
        <v>1662</v>
      </c>
      <c r="BE24" s="1176">
        <v>2022</v>
      </c>
      <c r="BH24" s="1124" t="s">
        <v>1588</v>
      </c>
      <c r="BJ24" s="1124" t="s">
        <v>1547</v>
      </c>
      <c r="BL24" s="1124" t="s">
        <v>1547</v>
      </c>
      <c r="BQ24" s="1337">
        <v>4190069</v>
      </c>
      <c r="BR24" s="1124" t="s">
        <v>1663</v>
      </c>
      <c r="BS24" s="1485"/>
      <c r="BT24" s="1337">
        <v>4189676</v>
      </c>
      <c r="BU24" s="1124" t="s">
        <v>1664</v>
      </c>
      <c r="BV24" s="1126"/>
      <c r="BW24" s="1126"/>
      <c r="CC24" s="1337">
        <v>25575374</v>
      </c>
      <c r="CD24" s="1124" t="s">
        <v>1665</v>
      </c>
    </row>
    <row customHeight="1" ht="11.25">
      <c r="A25" s="1130" t="s">
        <v>1666</v>
      </c>
      <c r="B25" s="1131">
        <v>2023</v>
      </c>
      <c r="AW25" s="1176" t="s">
        <v>1667</v>
      </c>
      <c r="AX25" s="1176" t="s">
        <v>1667</v>
      </c>
      <c r="AZ25" s="1176" t="s">
        <v>1668</v>
      </c>
      <c r="BB25" s="1176" t="s">
        <v>1669</v>
      </c>
      <c r="BC25" s="1176" t="s">
        <v>1662</v>
      </c>
      <c r="BE25" s="1176">
        <v>2023</v>
      </c>
      <c r="BH25" s="1124" t="s">
        <v>1595</v>
      </c>
      <c r="BJ25" s="1124" t="s">
        <v>1620</v>
      </c>
      <c r="BL25" s="1124" t="s">
        <v>1620</v>
      </c>
      <c r="BQ25" s="1337">
        <v>4190070</v>
      </c>
      <c r="BR25" s="1124" t="s">
        <v>1670</v>
      </c>
      <c r="BS25" s="1485"/>
      <c r="BT25" s="1337">
        <v>4189677</v>
      </c>
      <c r="BU25" s="1124" t="s">
        <v>1671</v>
      </c>
      <c r="BV25" s="1126"/>
      <c r="BW25" s="1126"/>
    </row>
    <row customHeight="1" ht="11.25">
      <c r="A26" s="1130" t="s">
        <v>1672</v>
      </c>
      <c r="B26" s="1131">
        <v>2024</v>
      </c>
      <c r="J26" s="1787" t="s">
        <v>1673</v>
      </c>
      <c r="AX26" s="1176" t="s">
        <v>1674</v>
      </c>
      <c r="AZ26" s="1176" t="s">
        <v>1540</v>
      </c>
      <c r="BB26" s="1176" t="s">
        <v>1675</v>
      </c>
      <c r="BC26" s="1176" t="s">
        <v>1662</v>
      </c>
      <c r="BE26" s="1176">
        <v>2024</v>
      </c>
      <c r="BH26" s="1124" t="s">
        <v>1606</v>
      </c>
      <c r="BJ26" s="1124" t="s">
        <v>1558</v>
      </c>
      <c r="BL26" s="1124" t="s">
        <v>1558</v>
      </c>
      <c r="BQ26" s="1337">
        <v>4190071</v>
      </c>
      <c r="BR26" s="1124" t="s">
        <v>1676</v>
      </c>
      <c r="BS26" s="1485"/>
      <c r="BV26" s="1126"/>
      <c r="BW26" s="1126"/>
    </row>
    <row customHeight="1" ht="11.25">
      <c r="A27" s="1130" t="s">
        <v>1677</v>
      </c>
      <c r="B27" s="1131">
        <v>2025</v>
      </c>
      <c r="J27" s="232" t="s">
        <v>106</v>
      </c>
      <c r="AX27" s="1176" t="s">
        <v>1678</v>
      </c>
      <c r="BB27" s="1176" t="s">
        <v>1679</v>
      </c>
      <c r="BC27" s="1176" t="s">
        <v>1662</v>
      </c>
      <c r="BE27" s="1176">
        <v>2025</v>
      </c>
      <c r="BH27" s="1126" t="s">
        <v>28</v>
      </c>
      <c r="BJ27" s="1124" t="s">
        <v>1565</v>
      </c>
      <c r="BL27" s="1124" t="s">
        <v>1565</v>
      </c>
      <c r="BN27" s="1126" t="s">
        <v>28</v>
      </c>
      <c r="BQ27" s="1337">
        <v>4190072</v>
      </c>
      <c r="BR27" s="1124" t="s">
        <v>1680</v>
      </c>
      <c r="BS27" s="1485"/>
      <c r="BV27" s="1126"/>
      <c r="BW27" s="1126"/>
    </row>
    <row customHeight="1" ht="11.25">
      <c r="A28" s="1130" t="s">
        <v>1681</v>
      </c>
      <c r="D28" s="1157"/>
      <c r="E28" s="1158"/>
      <c r="F28" s="1158"/>
      <c r="H28" s="1159" t="s">
        <v>1682</v>
      </c>
      <c r="AX28" s="1176" t="s">
        <v>1683</v>
      </c>
      <c r="AZ28" s="1123" t="s">
        <v>1684</v>
      </c>
      <c r="BB28" s="1176" t="s">
        <v>1685</v>
      </c>
      <c r="BC28" s="1176" t="s">
        <v>1686</v>
      </c>
      <c r="BE28" s="1176">
        <v>2026</v>
      </c>
      <c r="BH28" s="1126" t="s">
        <v>28</v>
      </c>
      <c r="BJ28" s="1124" t="s">
        <v>1572</v>
      </c>
      <c r="BL28" s="1124" t="s">
        <v>1572</v>
      </c>
      <c r="BN28" s="1126" t="s">
        <v>28</v>
      </c>
      <c r="BQ28" s="1337">
        <v>4190073</v>
      </c>
      <c r="BR28" s="1124" t="s">
        <v>1687</v>
      </c>
      <c r="BS28" s="1485"/>
      <c r="BV28" s="1126"/>
      <c r="BW28" s="1126"/>
    </row>
    <row customHeight="1" ht="11.25">
      <c r="A29" s="1130" t="s">
        <v>1688</v>
      </c>
      <c r="D29" s="1160" t="s">
        <v>1689</v>
      </c>
      <c r="E29" s="1161" t="str">
        <f>IF(TEMPLATE_GROUP="","",INDEX(StartDateList,MATCH(TEMPLATE_GROUP,CodeTemplateList,0),1))</f>
        <v>01.01.2024</v>
      </c>
      <c r="F29" s="1161" t="str">
        <f>IF(TEMPLATE_GROUP="","",INDEX(EndDateList,MATCH(TEMPLATE_GROUP,CodeTemplateList,0),1))</f>
        <v>31.12.2028</v>
      </c>
      <c r="H29" s="1162" t="s">
        <v>1690</v>
      </c>
      <c r="AX29" s="1176" t="s">
        <v>1691</v>
      </c>
      <c r="AZ29" s="1176" t="s">
        <v>1339</v>
      </c>
      <c r="BB29" s="1176" t="s">
        <v>1540</v>
      </c>
      <c r="BC29" s="1147"/>
      <c r="BE29" s="1176">
        <v>2027</v>
      </c>
      <c r="BJ29" s="1124" t="s">
        <v>1580</v>
      </c>
      <c r="BL29" s="1124" t="s">
        <v>1580</v>
      </c>
    </row>
    <row customHeight="1" ht="11.25">
      <c r="A30" s="1130" t="s">
        <v>1692</v>
      </c>
      <c r="D30" s="1163"/>
      <c r="E30" s="1164"/>
      <c r="F30" s="1164"/>
      <c r="AX30" s="1176" t="s">
        <v>1693</v>
      </c>
      <c r="AZ30" s="1176" t="s">
        <v>1366</v>
      </c>
      <c r="BE30" s="1176">
        <v>2028</v>
      </c>
      <c r="BJ30" s="1124" t="s">
        <v>1694</v>
      </c>
      <c r="BL30" s="1124" t="s">
        <v>1694</v>
      </c>
    </row>
    <row customHeight="1" ht="12.75">
      <c r="A31" s="1130" t="s">
        <v>1695</v>
      </c>
      <c r="D31" s="1157"/>
      <c r="E31" s="1158"/>
      <c r="F31" s="1158"/>
      <c r="H31" s="1165"/>
      <c r="AX31" s="1176" t="s">
        <v>1696</v>
      </c>
      <c r="AZ31" s="1176" t="s">
        <v>658</v>
      </c>
      <c r="BE31" s="1176">
        <v>2029</v>
      </c>
      <c r="BJ31" s="1124" t="s">
        <v>1697</v>
      </c>
      <c r="BL31" s="1124" t="s">
        <v>1697</v>
      </c>
    </row>
    <row customHeight="1" ht="11.25">
      <c r="A32" s="1130" t="s">
        <v>1698</v>
      </c>
      <c r="D32" s="1160" t="s">
        <v>1699</v>
      </c>
      <c r="E32" s="1161" t="str">
        <f>IF(TEMPLATE_GROUP="","",INDEX(StartDateList,MATCH(TEMPLATE_GROUP,CodeTemplateList,0),1))</f>
        <v>01.01.2024</v>
      </c>
      <c r="F32" s="1161" t="str">
        <f>IF(TEMPLATE_GROUP="","",INDEX(EndDateList,MATCH(TEMPLATE_GROUP,CodeTemplateList,0),1))</f>
        <v>31.12.2028</v>
      </c>
      <c r="H32" s="1166" t="s">
        <v>1700</v>
      </c>
      <c r="O32" s="1130" t="s">
        <v>1336</v>
      </c>
      <c r="AX32" s="1176" t="s">
        <v>1701</v>
      </c>
      <c r="AZ32" s="1176" t="s">
        <v>656</v>
      </c>
      <c r="BE32" s="1176">
        <v>2030</v>
      </c>
      <c r="BJ32" s="1124" t="s">
        <v>1588</v>
      </c>
      <c r="BL32" s="1124" t="s">
        <v>1588</v>
      </c>
    </row>
    <row customHeight="1" ht="11.25">
      <c r="A33" s="1130" t="s">
        <v>1702</v>
      </c>
      <c r="O33" s="1130" t="s">
        <v>1364</v>
      </c>
      <c r="AX33" s="1176" t="s">
        <v>1703</v>
      </c>
      <c r="AZ33" s="1176" t="s">
        <v>1338</v>
      </c>
      <c r="BE33" s="1176">
        <v>2031</v>
      </c>
      <c r="BJ33" s="1124" t="s">
        <v>1595</v>
      </c>
      <c r="BL33" s="1124" t="s">
        <v>1595</v>
      </c>
    </row>
    <row customHeight="1" ht="11.25">
      <c r="A34" s="1130" t="s">
        <v>1704</v>
      </c>
      <c r="O34" s="1130" t="s">
        <v>1399</v>
      </c>
      <c r="AX34" s="1176" t="s">
        <v>1705</v>
      </c>
      <c r="BE34" s="1176">
        <v>2032</v>
      </c>
      <c r="BJ34" s="1124" t="s">
        <v>1606</v>
      </c>
      <c r="BL34" s="1124" t="s">
        <v>1606</v>
      </c>
    </row>
    <row customHeight="1" ht="11.25">
      <c r="A35" s="1130" t="s">
        <v>1706</v>
      </c>
      <c r="O35" s="1130" t="s">
        <v>1432</v>
      </c>
      <c r="AX35" s="1176" t="s">
        <v>1707</v>
      </c>
      <c r="AZ35" s="1123" t="s">
        <v>1708</v>
      </c>
      <c r="BE35" s="1176">
        <v>2033</v>
      </c>
      <c r="BL35" s="1124" t="s">
        <v>1709</v>
      </c>
    </row>
    <row customHeight="1" ht="11.25">
      <c r="A36" s="1926" t="s">
        <v>1710</v>
      </c>
      <c r="D36" s="1167" t="s">
        <v>1711</v>
      </c>
      <c r="E36" s="1168" t="s">
        <v>1010</v>
      </c>
      <c r="F36" s="1169" t="str">
        <f>INDEX(E37:E41,MATCH(TEMPLATE_SPHERE,F37:F41,0))</f>
        <v>горячего водоснабжения</v>
      </c>
      <c r="G36" s="1169" t="str">
        <f>INDEX(G37:G41,MATCH(TEMPLATE_SPHERE,F37:F41,0))</f>
        <v>горячее водоснабжение</v>
      </c>
      <c r="O36" s="1130" t="s">
        <v>1456</v>
      </c>
      <c r="AX36" s="1176" t="s">
        <v>1712</v>
      </c>
      <c r="AZ36" s="1176" t="s">
        <v>1338</v>
      </c>
      <c r="BE36" s="1176">
        <v>2034</v>
      </c>
      <c r="BL36" s="1124" t="s">
        <v>1713</v>
      </c>
    </row>
    <row customHeight="1" ht="11.25">
      <c r="A37" s="1130" t="s">
        <v>1714</v>
      </c>
      <c r="E37" s="463" t="s">
        <v>1715</v>
      </c>
      <c r="F37" s="1170" t="s">
        <v>924</v>
      </c>
      <c r="G37" s="463" t="s">
        <v>1716</v>
      </c>
      <c r="O37" s="1130" t="s">
        <v>1475</v>
      </c>
      <c r="AX37" s="1176" t="s">
        <v>1717</v>
      </c>
      <c r="AZ37" s="1176" t="s">
        <v>1365</v>
      </c>
      <c r="BE37" s="1176">
        <v>2035</v>
      </c>
    </row>
    <row customHeight="1" ht="11.25">
      <c r="A38" s="1130" t="s">
        <v>1718</v>
      </c>
      <c r="E38" s="463" t="s">
        <v>1719</v>
      </c>
      <c r="F38" s="1171" t="s">
        <v>970</v>
      </c>
      <c r="G38" s="463" t="s">
        <v>1720</v>
      </c>
      <c r="O38" s="1130" t="s">
        <v>1492</v>
      </c>
      <c r="AX38" s="1176" t="s">
        <v>1721</v>
      </c>
      <c r="AZ38" s="1176" t="s">
        <v>1400</v>
      </c>
      <c r="BE38" s="1176">
        <v>2036</v>
      </c>
      <c r="BH38" s="1123" t="s">
        <v>1722</v>
      </c>
      <c r="BJ38" s="1123" t="s">
        <v>1723</v>
      </c>
      <c r="BL38" s="1123" t="s">
        <v>1724</v>
      </c>
      <c r="BN38" s="1123" t="s">
        <v>1725</v>
      </c>
    </row>
    <row customHeight="1" ht="11.25">
      <c r="A39" s="1130" t="s">
        <v>1726</v>
      </c>
      <c r="E39" s="463" t="s">
        <v>1727</v>
      </c>
      <c r="F39" s="1171" t="s">
        <v>1023</v>
      </c>
      <c r="G39" s="463" t="s">
        <v>1728</v>
      </c>
      <c r="O39" s="1130" t="s">
        <v>1508</v>
      </c>
      <c r="AX39" s="1176" t="s">
        <v>116</v>
      </c>
      <c r="AZ39" s="1176" t="s">
        <v>1433</v>
      </c>
      <c r="BE39" s="1176">
        <v>2037</v>
      </c>
      <c r="BH39" s="1124" t="s">
        <v>1729</v>
      </c>
      <c r="BJ39" s="1273" t="s">
        <v>1729</v>
      </c>
      <c r="BL39" s="1273" t="s">
        <v>1729</v>
      </c>
      <c r="BN39" s="1124" t="s">
        <v>1730</v>
      </c>
    </row>
    <row customHeight="1" ht="11.25">
      <c r="A40" s="1130" t="s">
        <v>1731</v>
      </c>
      <c r="E40" s="463" t="s">
        <v>1732</v>
      </c>
      <c r="F40" s="1171" t="s">
        <v>1010</v>
      </c>
      <c r="G40" s="463" t="s">
        <v>1733</v>
      </c>
      <c r="O40" s="1130" t="s">
        <v>1524</v>
      </c>
      <c r="AX40" s="1176" t="s">
        <v>120</v>
      </c>
      <c r="BE40" s="1176">
        <v>2038</v>
      </c>
      <c r="BH40" s="1124" t="s">
        <v>1734</v>
      </c>
      <c r="BJ40" s="1273" t="s">
        <v>1143</v>
      </c>
      <c r="BL40" s="1273" t="s">
        <v>1143</v>
      </c>
      <c r="BN40" s="1124" t="s">
        <v>1177</v>
      </c>
    </row>
    <row customHeight="1" ht="11.25">
      <c r="A41" s="1130" t="s">
        <v>1735</v>
      </c>
      <c r="E41" s="463" t="s">
        <v>1736</v>
      </c>
      <c r="F41" s="1171" t="s">
        <v>1737</v>
      </c>
      <c r="G41" s="463" t="s">
        <v>1736</v>
      </c>
      <c r="O41" s="1130" t="s">
        <v>1540</v>
      </c>
      <c r="AX41" s="1176" t="s">
        <v>1738</v>
      </c>
      <c r="AZ41" s="1123" t="s">
        <v>1739</v>
      </c>
      <c r="BE41" s="1176">
        <v>2039</v>
      </c>
      <c r="BH41" s="1124" t="s">
        <v>1740</v>
      </c>
      <c r="BJ41" s="1273" t="s">
        <v>1139</v>
      </c>
      <c r="BL41" s="1273" t="s">
        <v>1139</v>
      </c>
      <c r="BN41" s="1124" t="s">
        <v>1164</v>
      </c>
    </row>
    <row customHeight="1" ht="11.25">
      <c r="A42" s="1130" t="s">
        <v>1741</v>
      </c>
      <c r="AX42" s="1176" t="s">
        <v>1742</v>
      </c>
      <c r="AZ42" s="1176" t="s">
        <v>1336</v>
      </c>
      <c r="BE42" s="1176">
        <v>2040</v>
      </c>
      <c r="BH42" s="1124" t="s">
        <v>1161</v>
      </c>
      <c r="BJ42" s="1273" t="s">
        <v>1141</v>
      </c>
      <c r="BL42" s="1273" t="s">
        <v>1141</v>
      </c>
      <c r="BN42" s="1124" t="s">
        <v>1743</v>
      </c>
    </row>
    <row customHeight="1" ht="11.25">
      <c r="A43" s="1130" t="s">
        <v>1744</v>
      </c>
      <c r="AX43" s="1176" t="s">
        <v>1745</v>
      </c>
      <c r="AZ43" s="1176" t="s">
        <v>1364</v>
      </c>
      <c r="BE43" s="1176">
        <v>2041</v>
      </c>
      <c r="BH43" s="1124" t="s">
        <v>1746</v>
      </c>
      <c r="BJ43" s="1273" t="s">
        <v>1740</v>
      </c>
      <c r="BL43" s="1273" t="s">
        <v>1740</v>
      </c>
      <c r="BN43" s="1124" t="s">
        <v>1747</v>
      </c>
    </row>
    <row customHeight="1" ht="11.25">
      <c r="A44" s="1130" t="s">
        <v>1748</v>
      </c>
      <c r="G44" s="1150">
        <f>YEAR(TODAY())</f>
        <v>2025</v>
      </c>
      <c r="I44" s="855" t="s">
        <v>1749</v>
      </c>
      <c r="J44" s="1145" t="s">
        <v>1750</v>
      </c>
      <c r="K44" s="1145" t="s">
        <v>1751</v>
      </c>
      <c r="AX44" s="1176" t="s">
        <v>1752</v>
      </c>
      <c r="AZ44" s="1176" t="s">
        <v>1399</v>
      </c>
      <c r="BE44" s="1176">
        <v>2042</v>
      </c>
      <c r="BH44" s="1124" t="s">
        <v>1753</v>
      </c>
      <c r="BJ44" s="1273" t="s">
        <v>1161</v>
      </c>
      <c r="BL44" s="1273" t="s">
        <v>1161</v>
      </c>
      <c r="BN44" s="1124" t="s">
        <v>1754</v>
      </c>
    </row>
    <row customHeight="1" ht="11.25">
      <c r="A45" s="1130" t="s">
        <v>1755</v>
      </c>
      <c r="D45" s="1167" t="s">
        <v>1756</v>
      </c>
      <c r="E45" s="1168" t="s">
        <v>1757</v>
      </c>
      <c r="F45" s="853" t="s">
        <v>1758</v>
      </c>
      <c r="G45" s="852" t="s">
        <v>1759</v>
      </c>
      <c r="H45" s="855" t="s">
        <v>1760</v>
      </c>
      <c r="I45" s="1797">
        <f>INDEX(PeriodIsEmptyList,MATCH(TEMPLATE_GROUP,CodeTemplateList,0),1)</f>
        <v>0</v>
      </c>
      <c r="J45" s="1800" t="str">
        <f>INDEX(NameTemplatesInTitleList,MATCH(TEMPLATE_GROUP,CodeTemplateList,0),1)</f>
        <v>Показатели, подлежащие раскрытию в сфере горячего водоснабжения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1761</v>
      </c>
      <c r="AZ45" s="1176" t="s">
        <v>1432</v>
      </c>
      <c r="BE45" s="1176">
        <v>2043</v>
      </c>
      <c r="BH45" s="1124" t="s">
        <v>1762</v>
      </c>
      <c r="BJ45" s="1273" t="s">
        <v>1155</v>
      </c>
      <c r="BL45" s="1273" t="s">
        <v>1155</v>
      </c>
      <c r="BN45" s="1124" t="s">
        <v>1763</v>
      </c>
    </row>
    <row customHeight="1" ht="11.25">
      <c r="A46" s="1130" t="s">
        <v>1764</v>
      </c>
      <c r="E46" s="463" t="s">
        <v>26</v>
      </c>
      <c r="F46" s="1170" t="s">
        <v>1765</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1766</v>
      </c>
      <c r="AZ46" s="1176" t="s">
        <v>1456</v>
      </c>
      <c r="BE46" s="1176">
        <v>2044</v>
      </c>
      <c r="BH46" s="1124" t="s">
        <v>1164</v>
      </c>
      <c r="BJ46" s="1273" t="s">
        <v>1145</v>
      </c>
      <c r="BL46" s="1273" t="s">
        <v>1145</v>
      </c>
      <c r="BN46" s="1124" t="s">
        <v>1767</v>
      </c>
    </row>
    <row customHeight="1" ht="11.25">
      <c r="A47" s="1130" t="s">
        <v>1768</v>
      </c>
      <c r="E47" s="463" t="s">
        <v>33</v>
      </c>
      <c r="F47" s="1171" t="s">
        <v>1769</v>
      </c>
      <c r="G47" s="1172" t="str">
        <f>_xlfn.IFERROR(IF(f_year="","01.01."&amp;CURRENT_YEAR,IF(LEN(f_quart)=0,"01.01."&amp;f_year,IF(f_quart="I квартал","01.01."&amp;f_year,IF(f_quart="II квартал","01.04."&amp;f_year,(IF(f_quart="III квартал","01.07."&amp;f_year,"01.10."&amp;f_year)))))),"01.01."&amp;CURRENT_YEAR)</f>
        <v>01.01.2025</v>
      </c>
      <c r="H47" s="1172" t="str">
        <f>_xlfn.IFERROR(IF(f_year="","31.12."&amp;CURRENT_YEAR,IF(LEN(f_quart)=0,"31.12."&amp;f_year,IF(f_quart="I квартал","31.03."&amp;f_year,IF(f_quart="II квартал","30.06."&amp;f_year,(IF(f_quart="III квартал","30.09."&amp;f_year,"31.12."&amp;f_year)))))),"31.12."&amp;CURRENT_YEAR)</f>
        <v>31.12.2025</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1770</v>
      </c>
      <c r="AZ47" s="1176" t="s">
        <v>1475</v>
      </c>
      <c r="BE47" s="1176">
        <v>2045</v>
      </c>
      <c r="BH47" s="1124" t="s">
        <v>1743</v>
      </c>
      <c r="BJ47" s="1273" t="s">
        <v>1147</v>
      </c>
      <c r="BL47" s="1273" t="s">
        <v>1147</v>
      </c>
      <c r="BN47" s="1124" t="s">
        <v>1771</v>
      </c>
    </row>
    <row customHeight="1" ht="11.25">
      <c r="A48" s="1130" t="s">
        <v>1772</v>
      </c>
      <c r="E48" s="463" t="s">
        <v>1773</v>
      </c>
      <c r="F48" s="1171" t="s">
        <v>1774</v>
      </c>
      <c r="G48" s="1172" t="str">
        <f>_xlfn.IFERROR(IF(f_year="","01.01."&amp;CURRENT_YEAR,"01.01."&amp;f_year),"01.01."&amp;CURRENT_YEAR)</f>
        <v>01.01.2025</v>
      </c>
      <c r="H48" s="1172" t="str">
        <f>_xlfn.IFERROR(IF(f_year="","31.12."&amp;CURRENT_YEAR,"31.12."&amp;f_year),"31.12."&amp;CURRENT_YEAR)</f>
        <v>31.12.2025</v>
      </c>
      <c r="I48" s="1798">
        <f>IF(f_year="",TRUE,FALSE)</f>
        <v>1</v>
      </c>
      <c r="J48" s="1801" t="s">
        <v>1775</v>
      </c>
      <c r="K48" s="1802"/>
      <c r="AX48" s="1176" t="s">
        <v>1776</v>
      </c>
      <c r="AZ48" s="1176" t="s">
        <v>1492</v>
      </c>
      <c r="BE48" s="1176">
        <v>2046</v>
      </c>
      <c r="BH48" s="1124" t="s">
        <v>1747</v>
      </c>
      <c r="BJ48" s="1273" t="s">
        <v>1149</v>
      </c>
      <c r="BL48" s="1273" t="s">
        <v>1149</v>
      </c>
      <c r="BN48" s="1124" t="s">
        <v>1777</v>
      </c>
    </row>
    <row customHeight="1" ht="11.25">
      <c r="A49" s="1130" t="s">
        <v>16</v>
      </c>
      <c r="E49" s="463" t="s">
        <v>1778</v>
      </c>
      <c r="F49" s="1171" t="s">
        <v>1779</v>
      </c>
      <c r="G49" s="1172" t="str">
        <f>_xlfn.IFERROR(IF(f_year="","01.01."&amp;CURRENT_YEAR,"01.01."&amp;f_year),"01.01."&amp;CURRENT_YEAR)</f>
        <v>01.01.2025</v>
      </c>
      <c r="H49" s="1172" t="str">
        <f>_xlfn.IFERROR(IF(f_year="","31.12."&amp;CURRENT_YEAR,"31.12."&amp;f_year),"31.12."&amp;CURRENT_YEAR)</f>
        <v>31.12.2025</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1780</v>
      </c>
      <c r="AZ49" s="1176" t="s">
        <v>1508</v>
      </c>
      <c r="BE49" s="1176">
        <v>2047</v>
      </c>
      <c r="BH49" s="1124" t="s">
        <v>1165</v>
      </c>
      <c r="BJ49" s="1273" t="s">
        <v>1151</v>
      </c>
      <c r="BL49" s="1273" t="s">
        <v>1151</v>
      </c>
    </row>
    <row customHeight="1" ht="11.25">
      <c r="A50" s="1130" t="s">
        <v>1781</v>
      </c>
      <c r="E50" s="463" t="s">
        <v>1782</v>
      </c>
      <c r="F50" s="1171" t="s">
        <v>1135</v>
      </c>
      <c r="G50" s="1172" t="str">
        <f>_xlfn.IFERROR(IF(f_year="","01.01."&amp;CURRENT_YEAR,"01.01."&amp;f_year),"01.01."&amp;CURRENT_YEAR)</f>
        <v>01.01.2025</v>
      </c>
      <c r="H50" s="1172" t="str">
        <f>_xlfn.IFERROR(IF(f_year="","31.12."&amp;CURRENT_YEAR,"31.12."&amp;f_year),"31.12."&amp;CURRENT_YEAR)</f>
        <v>31.12.2025</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1783</v>
      </c>
      <c r="AZ50" s="1176" t="s">
        <v>1524</v>
      </c>
      <c r="BE50" s="1176">
        <v>2048</v>
      </c>
      <c r="BH50" s="1124" t="s">
        <v>1754</v>
      </c>
      <c r="BJ50" s="1273" t="s">
        <v>1153</v>
      </c>
      <c r="BL50" s="1273" t="s">
        <v>1153</v>
      </c>
    </row>
    <row customHeight="1" ht="11.25">
      <c r="A51" s="1130" t="s">
        <v>1784</v>
      </c>
      <c r="E51" s="463" t="s">
        <v>1785</v>
      </c>
      <c r="F51" s="1171" t="s">
        <v>1786</v>
      </c>
      <c r="G51" s="1172" t="str">
        <f>_xlfn.IFERROR(IF(TITLE_PERIOD_START="","01.01."&amp;CURRENT_YEAR,"01.01."&amp;YEAR(TITLE_PERIOD_START)),"01.01."&amp;CURRENT_YEAR)</f>
        <v>01.01.2024</v>
      </c>
      <c r="H51" s="1172" t="str">
        <f>_xlfn.IFERROR(IF(TITLE_PERIOD_END="","31.12."&amp;CURRENT_YEAR,"31.12."&amp;YEAR(TITLE_PERIOD_END)),"31.12."&amp;CURRENT_YEAR)</f>
        <v>31.12.2028</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1787</v>
      </c>
      <c r="AZ51" s="1176" t="s">
        <v>1540</v>
      </c>
      <c r="BE51" s="1176">
        <v>2049</v>
      </c>
      <c r="BH51" s="1124" t="s">
        <v>1763</v>
      </c>
      <c r="BJ51" s="1273" t="s">
        <v>1788</v>
      </c>
      <c r="BL51" s="1273" t="s">
        <v>1788</v>
      </c>
    </row>
    <row customHeight="1" ht="11.25">
      <c r="A52" s="1130" t="s">
        <v>1789</v>
      </c>
      <c r="E52" s="463" t="s">
        <v>1790</v>
      </c>
      <c r="F52" s="1171" t="s">
        <v>1757</v>
      </c>
      <c r="G52" s="1172" t="str">
        <f>_xlfn.IFERROR(IF(TITLE_PERIOD_START="","01.01."&amp;CURRENT_YEAR,"01.01."&amp;YEAR(TITLE_PERIOD_START)),"01.01."&amp;CURRENT_YEAR)</f>
        <v>01.01.2024</v>
      </c>
      <c r="H52" s="1172" t="str">
        <f>_xlfn.IFERROR(IF(TITLE_PERIOD_END="","31.12."&amp;CURRENT_YEAR,"31.12."&amp;YEAR(TITLE_PERIOD_END)),"31.12."&amp;CURRENT_YEAR)</f>
        <v>31.12.2028</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1791</v>
      </c>
      <c r="AZ52" s="1176" t="s">
        <v>1338</v>
      </c>
      <c r="BE52" s="1176">
        <v>2050</v>
      </c>
      <c r="BH52" s="1124" t="s">
        <v>1767</v>
      </c>
      <c r="BJ52" s="1273" t="s">
        <v>1164</v>
      </c>
      <c r="BL52" s="1273" t="s">
        <v>1164</v>
      </c>
    </row>
    <row customHeight="1" ht="11.25">
      <c r="A53" s="1130" t="s">
        <v>1792</v>
      </c>
      <c r="E53" s="463" t="s">
        <v>1793</v>
      </c>
      <c r="F53" s="1171" t="s">
        <v>1793</v>
      </c>
      <c r="G53" s="1172" t="str">
        <f>_xlfn.IFERROR(IF(f_year="","01.01."&amp;CURRENT_YEAR,"01.01."&amp;f_year),"01.01."&amp;CURRENT_YEAR)</f>
        <v>01.01.2025</v>
      </c>
      <c r="H53" s="1172" t="str">
        <f>_xlfn.IFERROR(IF(f_year="","31.12."&amp;CURRENT_YEAR,"31.12."&amp;f_year),"31.12."&amp;CURRENT_YEAR)</f>
        <v>31.12.2025</v>
      </c>
      <c r="I53" s="1798">
        <f>IF(AND(f_year="",TITLE_DATE_FIL=""),TRUE,FALSE)</f>
        <v>1</v>
      </c>
      <c r="J53" s="1801" t="s">
        <v>1794</v>
      </c>
      <c r="K53" s="1802"/>
      <c r="AX53" s="1176" t="s">
        <v>124</v>
      </c>
      <c r="BE53" s="1176">
        <v>2051</v>
      </c>
      <c r="BH53" s="1124" t="s">
        <v>1771</v>
      </c>
      <c r="BJ53" s="1273" t="s">
        <v>1743</v>
      </c>
      <c r="BL53" s="1273" t="s">
        <v>1743</v>
      </c>
    </row>
    <row customHeight="1" ht="11.25">
      <c r="A54" s="1130" t="s">
        <v>1795</v>
      </c>
      <c r="AX54" s="1176" t="s">
        <v>1796</v>
      </c>
      <c r="AZ54" s="1123" t="s">
        <v>1797</v>
      </c>
      <c r="BE54" s="1176">
        <v>2052</v>
      </c>
      <c r="BH54" s="1124" t="s">
        <v>1777</v>
      </c>
      <c r="BJ54" s="1273" t="s">
        <v>1747</v>
      </c>
      <c r="BL54" s="1273" t="s">
        <v>1747</v>
      </c>
    </row>
    <row customHeight="1" ht="11.25">
      <c r="A55" s="1130" t="s">
        <v>1798</v>
      </c>
      <c r="AX55" s="1176" t="s">
        <v>1799</v>
      </c>
      <c r="AZ55" s="1176" t="s">
        <v>1340</v>
      </c>
      <c r="BE55" s="1176">
        <v>2053</v>
      </c>
      <c r="BH55" s="1126" t="s">
        <v>28</v>
      </c>
      <c r="BJ55" s="1273" t="s">
        <v>1165</v>
      </c>
      <c r="BL55" s="1273" t="s">
        <v>1165</v>
      </c>
    </row>
    <row customHeight="1" ht="11.25">
      <c r="A56" s="1130" t="s">
        <v>1800</v>
      </c>
      <c r="D56" s="1174" t="s">
        <v>1801</v>
      </c>
      <c r="E56" s="1151" t="s">
        <v>1802</v>
      </c>
      <c r="F56" s="1130" t="s">
        <v>1803</v>
      </c>
      <c r="AX56" s="1176" t="s">
        <v>1804</v>
      </c>
      <c r="AZ56" s="1176" t="s">
        <v>1367</v>
      </c>
      <c r="BE56" s="1176">
        <v>2054</v>
      </c>
      <c r="BH56" s="1126" t="s">
        <v>28</v>
      </c>
      <c r="BJ56" s="1273" t="s">
        <v>1754</v>
      </c>
      <c r="BL56" s="1273" t="s">
        <v>1754</v>
      </c>
    </row>
    <row customHeight="1" ht="11.25">
      <c r="A57" s="1130" t="s">
        <v>1805</v>
      </c>
      <c r="D57" s="1174" t="s">
        <v>1806</v>
      </c>
      <c r="E57" s="1151" t="s">
        <v>101</v>
      </c>
      <c r="F57" s="1130" t="s">
        <v>1803</v>
      </c>
      <c r="AX57" s="1176" t="s">
        <v>1807</v>
      </c>
      <c r="AZ57" s="1176" t="s">
        <v>1402</v>
      </c>
      <c r="BE57" s="1176">
        <v>2055</v>
      </c>
      <c r="BJ57" s="1273" t="s">
        <v>1763</v>
      </c>
      <c r="BL57" s="1273" t="s">
        <v>1763</v>
      </c>
    </row>
    <row customHeight="1" ht="11.25">
      <c r="A58" s="1130" t="s">
        <v>1808</v>
      </c>
      <c r="D58" s="1174" t="s">
        <v>1809</v>
      </c>
      <c r="E58" s="1151" t="s">
        <v>101</v>
      </c>
      <c r="F58" s="1130" t="s">
        <v>1803</v>
      </c>
      <c r="AX58" s="1176" t="s">
        <v>1810</v>
      </c>
      <c r="BE58" s="1176">
        <v>2056</v>
      </c>
      <c r="BJ58" s="1273" t="s">
        <v>1767</v>
      </c>
      <c r="BL58" s="1273" t="s">
        <v>1767</v>
      </c>
    </row>
    <row customHeight="1" ht="11.25">
      <c r="A59" s="1130" t="s">
        <v>1811</v>
      </c>
      <c r="D59" s="1174" t="s">
        <v>198</v>
      </c>
      <c r="E59" s="1151" t="s">
        <v>1701</v>
      </c>
      <c r="F59" s="1130" t="s">
        <v>1812</v>
      </c>
      <c r="AX59" s="1176" t="s">
        <v>164</v>
      </c>
      <c r="AZ59" s="1123" t="s">
        <v>1813</v>
      </c>
      <c r="BE59" s="1176">
        <v>2057</v>
      </c>
      <c r="BJ59" s="1273" t="s">
        <v>1771</v>
      </c>
      <c r="BL59" s="1273" t="s">
        <v>1771</v>
      </c>
    </row>
    <row customHeight="1" ht="11.25">
      <c r="A60" s="1130" t="s">
        <v>1814</v>
      </c>
      <c r="D60" s="1174" t="s">
        <v>1815</v>
      </c>
      <c r="E60" s="1151" t="s">
        <v>1701</v>
      </c>
      <c r="F60" s="1130" t="s">
        <v>1812</v>
      </c>
      <c r="AX60" s="1176" t="s">
        <v>1816</v>
      </c>
      <c r="AZ60" s="1176" t="s">
        <v>1341</v>
      </c>
      <c r="BE60" s="1176">
        <v>2058</v>
      </c>
      <c r="BJ60" s="1273" t="s">
        <v>1777</v>
      </c>
      <c r="BL60" s="1273" t="s">
        <v>1777</v>
      </c>
    </row>
    <row customHeight="1" ht="11.25">
      <c r="A61" s="1130" t="s">
        <v>1817</v>
      </c>
      <c r="D61" s="1174" t="s">
        <v>1818</v>
      </c>
      <c r="E61" s="1151" t="s">
        <v>1701</v>
      </c>
      <c r="F61" s="1130" t="s">
        <v>1812</v>
      </c>
      <c r="AX61" s="1176" t="s">
        <v>1819</v>
      </c>
      <c r="AZ61" s="1176" t="s">
        <v>1368</v>
      </c>
      <c r="BE61" s="1176">
        <v>2059</v>
      </c>
      <c r="BL61" s="1273" t="s">
        <v>1157</v>
      </c>
    </row>
    <row customHeight="1" ht="11.25">
      <c r="A62" s="1130" t="s">
        <v>1820</v>
      </c>
      <c r="D62" s="1174" t="s">
        <v>197</v>
      </c>
      <c r="E62" s="1151">
        <v>43</v>
      </c>
      <c r="F62" s="1130" t="s">
        <v>1812</v>
      </c>
      <c r="AZ62" s="1176" t="s">
        <v>1403</v>
      </c>
      <c r="BE62" s="1176">
        <v>2060</v>
      </c>
      <c r="BL62" s="1273" t="s">
        <v>1159</v>
      </c>
    </row>
    <row customHeight="1" ht="11.25">
      <c r="A63" s="1130" t="s">
        <v>1821</v>
      </c>
      <c r="D63" s="1174" t="s">
        <v>1822</v>
      </c>
      <c r="E63" s="1151">
        <v>43</v>
      </c>
      <c r="F63" s="1130" t="s">
        <v>1812</v>
      </c>
      <c r="AZ63" s="1176" t="s">
        <v>1434</v>
      </c>
      <c r="BE63" s="1176">
        <v>2061</v>
      </c>
    </row>
    <row customHeight="1" ht="11.25">
      <c r="A64" s="1130" t="s">
        <v>1823</v>
      </c>
      <c r="D64" s="1174" t="s">
        <v>1824</v>
      </c>
      <c r="E64" s="1151">
        <v>43</v>
      </c>
      <c r="F64" s="1130" t="s">
        <v>1812</v>
      </c>
      <c r="AZ64" s="1176" t="s">
        <v>1457</v>
      </c>
      <c r="BE64" s="1176">
        <v>2062</v>
      </c>
    </row>
    <row customHeight="1" ht="11.25">
      <c r="A65" s="1130" t="s">
        <v>1825</v>
      </c>
      <c r="D65" s="1130"/>
      <c r="BE65" s="1176">
        <v>2063</v>
      </c>
    </row>
    <row customHeight="1" ht="11.25">
      <c r="A66" s="1130" t="s">
        <v>1826</v>
      </c>
      <c r="AZ66" s="1123" t="s">
        <v>1827</v>
      </c>
      <c r="BE66" s="1176">
        <v>2064</v>
      </c>
    </row>
    <row customHeight="1" ht="11.25">
      <c r="A67" s="1130" t="s">
        <v>1828</v>
      </c>
      <c r="AZ67" s="1176" t="s">
        <v>1342</v>
      </c>
      <c r="BE67" s="1176">
        <v>2065</v>
      </c>
    </row>
    <row customHeight="1" ht="11.25">
      <c r="A68" s="1130" t="s">
        <v>1829</v>
      </c>
      <c r="AZ68" s="1176" t="s">
        <v>1369</v>
      </c>
      <c r="BE68" s="1176">
        <v>2066</v>
      </c>
      <c r="BH68" s="1123" t="s">
        <v>1830</v>
      </c>
      <c r="BJ68" s="1123" t="s">
        <v>1831</v>
      </c>
      <c r="BL68" s="1123" t="s">
        <v>1832</v>
      </c>
      <c r="BN68" s="1123" t="s">
        <v>1833</v>
      </c>
    </row>
    <row customHeight="1" ht="11.25">
      <c r="A69" s="1130" t="s">
        <v>1834</v>
      </c>
      <c r="AZ69" s="1176" t="s">
        <v>1404</v>
      </c>
      <c r="BE69" s="1176">
        <v>2067</v>
      </c>
      <c r="BH69" s="1124" t="s">
        <v>1835</v>
      </c>
      <c r="BI69" s="1173" t="s">
        <v>179</v>
      </c>
      <c r="BJ69" s="1124" t="s">
        <v>1836</v>
      </c>
      <c r="BK69" s="1173" t="s">
        <v>179</v>
      </c>
      <c r="BL69" s="1124" t="s">
        <v>1837</v>
      </c>
      <c r="BM69" s="1126" t="s">
        <v>179</v>
      </c>
      <c r="BN69" s="1124" t="s">
        <v>1838</v>
      </c>
    </row>
    <row customHeight="1" ht="11.25">
      <c r="A70" s="1130" t="s">
        <v>1839</v>
      </c>
      <c r="AZ70" s="1176" t="s">
        <v>1435</v>
      </c>
      <c r="BE70" s="1176">
        <v>2068</v>
      </c>
      <c r="BH70" s="1124" t="s">
        <v>1840</v>
      </c>
      <c r="BJ70" s="1124" t="s">
        <v>1841</v>
      </c>
      <c r="BL70" s="1124" t="s">
        <v>1842</v>
      </c>
      <c r="BN70" s="1124" t="s">
        <v>1843</v>
      </c>
    </row>
    <row customHeight="1" ht="11.25">
      <c r="A71" s="1130" t="s">
        <v>1844</v>
      </c>
      <c r="AZ71" s="1176" t="s">
        <v>1437</v>
      </c>
      <c r="BE71" s="1176">
        <v>2069</v>
      </c>
      <c r="BH71" s="1124" t="s">
        <v>1845</v>
      </c>
      <c r="BI71" s="1173" t="s">
        <v>92</v>
      </c>
      <c r="BJ71" s="1124" t="s">
        <v>1846</v>
      </c>
      <c r="BK71" s="1173" t="s">
        <v>92</v>
      </c>
      <c r="BL71" s="1124" t="s">
        <v>1847</v>
      </c>
      <c r="BM71" s="1126" t="s">
        <v>92</v>
      </c>
      <c r="BN71" s="1124" t="s">
        <v>1848</v>
      </c>
    </row>
    <row customHeight="1" ht="11.25">
      <c r="A72" s="1130" t="s">
        <v>1849</v>
      </c>
      <c r="AZ72" s="1176" t="s">
        <v>19</v>
      </c>
      <c r="BE72" s="1176">
        <v>2070</v>
      </c>
      <c r="BH72" s="1124" t="s">
        <v>1850</v>
      </c>
      <c r="BJ72" s="1124" t="s">
        <v>1850</v>
      </c>
      <c r="BL72" s="1124" t="s">
        <v>1850</v>
      </c>
      <c r="BN72" s="1124" t="s">
        <v>1851</v>
      </c>
    </row>
    <row customHeight="1" ht="11.25">
      <c r="A73" s="1130" t="s">
        <v>1852</v>
      </c>
      <c r="BH73" s="1124" t="s">
        <v>1853</v>
      </c>
      <c r="BI73" s="1173" t="s">
        <v>101</v>
      </c>
      <c r="BJ73" s="1124" t="s">
        <v>1854</v>
      </c>
      <c r="BK73" s="1173" t="s">
        <v>101</v>
      </c>
      <c r="BL73" s="1124" t="s">
        <v>1855</v>
      </c>
      <c r="BM73" s="1126" t="s">
        <v>101</v>
      </c>
      <c r="BN73" s="1124" t="s">
        <v>1856</v>
      </c>
    </row>
    <row customHeight="1" ht="11.25">
      <c r="A74" s="1130" t="s">
        <v>1857</v>
      </c>
      <c r="BH74" s="1124" t="s">
        <v>1858</v>
      </c>
      <c r="BJ74" s="1124" t="s">
        <v>1859</v>
      </c>
      <c r="BL74" s="1124" t="s">
        <v>1860</v>
      </c>
      <c r="BN74" s="1124" t="s">
        <v>1861</v>
      </c>
    </row>
    <row customHeight="1" ht="11.25">
      <c r="A75" s="1130" t="s">
        <v>1862</v>
      </c>
      <c r="AZ75" s="1123" t="s">
        <v>1863</v>
      </c>
      <c r="BH75" s="1124" t="s">
        <v>1864</v>
      </c>
      <c r="BJ75" s="1124" t="s">
        <v>1864</v>
      </c>
      <c r="BL75" s="1124" t="s">
        <v>1864</v>
      </c>
    </row>
    <row customHeight="1" ht="11.25">
      <c r="A76" s="1130" t="s">
        <v>1865</v>
      </c>
      <c r="AZ76" s="1176" t="s">
        <v>1351</v>
      </c>
      <c r="BH76" s="1124" t="s">
        <v>1866</v>
      </c>
      <c r="BJ76" s="1124" t="s">
        <v>1867</v>
      </c>
      <c r="BL76" s="1124" t="s">
        <v>1868</v>
      </c>
    </row>
    <row customHeight="1" ht="11.25">
      <c r="A77" s="1130" t="s">
        <v>1869</v>
      </c>
      <c r="AZ77" s="1176" t="s">
        <v>1379</v>
      </c>
    </row>
    <row customHeight="1" ht="11.25">
      <c r="A78" s="1130" t="s">
        <v>1870</v>
      </c>
      <c r="AZ78" s="1176" t="s">
        <v>1411</v>
      </c>
    </row>
    <row customHeight="1" ht="11.25">
      <c r="A79" s="1130" t="s">
        <v>1871</v>
      </c>
      <c r="AZ79" s="1176" t="s">
        <v>1441</v>
      </c>
      <c r="BH79" s="1123" t="s">
        <v>1872</v>
      </c>
      <c r="BJ79" s="1123" t="s">
        <v>1873</v>
      </c>
      <c r="BL79" s="1123" t="s">
        <v>1874</v>
      </c>
    </row>
    <row customHeight="1" ht="11.25">
      <c r="A80" s="1130" t="s">
        <v>1875</v>
      </c>
      <c r="AZ80" s="1176" t="s">
        <v>1462</v>
      </c>
      <c r="BH80" s="1124" t="s">
        <v>1876</v>
      </c>
      <c r="BJ80" s="1124" t="s">
        <v>1877</v>
      </c>
      <c r="BL80" s="1124" t="s">
        <v>1878</v>
      </c>
    </row>
    <row customHeight="1" ht="11.25">
      <c r="A81" s="1130" t="s">
        <v>1879</v>
      </c>
      <c r="AZ81" s="1176" t="s">
        <v>1479</v>
      </c>
      <c r="BH81" s="1124" t="s">
        <v>1880</v>
      </c>
      <c r="BJ81" s="1124" t="s">
        <v>1881</v>
      </c>
      <c r="BL81" s="1124" t="s">
        <v>1882</v>
      </c>
    </row>
    <row customHeight="1" ht="11.25">
      <c r="A82" s="1130" t="s">
        <v>1883</v>
      </c>
      <c r="AZ82" s="1176" t="s">
        <v>1494</v>
      </c>
      <c r="BH82" s="1124" t="s">
        <v>1884</v>
      </c>
      <c r="BJ82" s="1124" t="s">
        <v>1885</v>
      </c>
      <c r="BL82" s="1124" t="s">
        <v>1886</v>
      </c>
    </row>
    <row customHeight="1" ht="11.25">
      <c r="A83" s="1130" t="s">
        <v>1887</v>
      </c>
      <c r="BH83" s="1124" t="s">
        <v>1888</v>
      </c>
      <c r="BJ83" s="1124" t="s">
        <v>1889</v>
      </c>
      <c r="BL83" s="1124" t="s">
        <v>1890</v>
      </c>
    </row>
    <row customHeight="1" ht="11.25">
      <c r="A84" s="1130" t="s">
        <v>1891</v>
      </c>
      <c r="AZ84" s="1123" t="s">
        <v>1892</v>
      </c>
    </row>
    <row customHeight="1" ht="11.25">
      <c r="A85" s="1926" t="s">
        <v>1893</v>
      </c>
      <c r="AZ85" s="1176" t="s">
        <v>1894</v>
      </c>
    </row>
    <row customHeight="1" ht="11.25">
      <c r="A86" s="1130" t="s">
        <v>1895</v>
      </c>
      <c r="AZ86" s="1176" t="s">
        <v>1896</v>
      </c>
      <c r="BH86" s="1123" t="s">
        <v>1897</v>
      </c>
      <c r="BJ86" s="1123" t="s">
        <v>1898</v>
      </c>
      <c r="BL86" s="1123" t="s">
        <v>1899</v>
      </c>
    </row>
    <row customHeight="1" ht="11.25">
      <c r="A87" s="1130" t="s">
        <v>1900</v>
      </c>
      <c r="AZ87" s="1176" t="s">
        <v>1901</v>
      </c>
      <c r="BH87" s="1124" t="s">
        <v>1902</v>
      </c>
      <c r="BJ87" s="1124" t="s">
        <v>1903</v>
      </c>
      <c r="BL87" s="1124" t="s">
        <v>1904</v>
      </c>
    </row>
    <row customHeight="1" ht="11.25">
      <c r="A88" s="1130" t="s">
        <v>1905</v>
      </c>
      <c r="AZ88" s="1662"/>
      <c r="BH88" s="1124" t="s">
        <v>1906</v>
      </c>
      <c r="BJ88" s="1124" t="s">
        <v>1907</v>
      </c>
      <c r="BL88" s="1124" t="s">
        <v>1908</v>
      </c>
    </row>
    <row customHeight="1" ht="11.25">
      <c r="A89" s="1130" t="s">
        <v>1909</v>
      </c>
      <c r="AZ89" s="1123" t="s">
        <v>1910</v>
      </c>
    </row>
    <row customHeight="1" ht="11.25">
      <c r="A90" s="1130" t="s">
        <v>1911</v>
      </c>
      <c r="AZ90" s="1176" t="s">
        <v>1135</v>
      </c>
    </row>
    <row customHeight="1" ht="11.25">
      <c r="A91" s="1130" t="s">
        <v>1912</v>
      </c>
      <c r="AZ91" s="1176" t="s">
        <v>1171</v>
      </c>
      <c r="BH91" s="1123" t="s">
        <v>1913</v>
      </c>
      <c r="BJ91" s="1123" t="s">
        <v>1914</v>
      </c>
      <c r="BL91" s="1123" t="s">
        <v>1915</v>
      </c>
    </row>
    <row customHeight="1" ht="11.25">
      <c r="AZ92" s="1176" t="s">
        <v>1916</v>
      </c>
      <c r="BH92" s="1124" t="s">
        <v>1917</v>
      </c>
      <c r="BJ92" s="1124" t="s">
        <v>1918</v>
      </c>
      <c r="BL92" s="1124" t="s">
        <v>1919</v>
      </c>
    </row>
    <row customHeight="1" ht="11.25">
      <c r="AZ93" s="1176" t="s">
        <v>1920</v>
      </c>
      <c r="BH93" s="1124" t="s">
        <v>1921</v>
      </c>
      <c r="BJ93" s="1124" t="s">
        <v>1922</v>
      </c>
      <c r="BL93" s="1124" t="s">
        <v>1923</v>
      </c>
    </row>
    <row customHeight="1" ht="11.25">
      <c r="AZ94" s="1176" t="s">
        <v>1924</v>
      </c>
    </row>
    <row r="96" customHeight="1" ht="11.25">
      <c r="AZ96" s="1123" t="s">
        <v>1925</v>
      </c>
      <c r="BH96" s="1123" t="s">
        <v>1926</v>
      </c>
      <c r="BJ96" s="1123" t="s">
        <v>1927</v>
      </c>
      <c r="BL96" s="1123" t="s">
        <v>1928</v>
      </c>
      <c r="BN96" s="1123" t="s">
        <v>1929</v>
      </c>
    </row>
    <row customHeight="1" ht="11.25">
      <c r="AZ97" s="1957" t="s">
        <v>1930</v>
      </c>
      <c r="BA97" s="1958" t="s">
        <v>1931</v>
      </c>
      <c r="BH97" s="1124" t="s">
        <v>1932</v>
      </c>
      <c r="BJ97" s="1124" t="s">
        <v>1933</v>
      </c>
      <c r="BL97" s="1124" t="s">
        <v>1934</v>
      </c>
      <c r="BN97" s="1124" t="s">
        <v>1935</v>
      </c>
    </row>
    <row customHeight="1" ht="11.25">
      <c r="AZ98" s="1957" t="s">
        <v>1936</v>
      </c>
      <c r="BA98" s="1958" t="s">
        <v>1937</v>
      </c>
      <c r="BH98" s="1124" t="s">
        <v>1938</v>
      </c>
      <c r="BJ98" s="1124" t="s">
        <v>1939</v>
      </c>
      <c r="BL98" s="1124" t="s">
        <v>1940</v>
      </c>
      <c r="BN98" s="1124" t="s">
        <v>1941</v>
      </c>
    </row>
    <row customHeight="1" ht="22.5">
      <c r="AZ99" s="1957" t="s">
        <v>1942</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1943</v>
      </c>
      <c r="BJ99" s="1124" t="s">
        <v>1944</v>
      </c>
      <c r="BL99" s="1124" t="s">
        <v>1945</v>
      </c>
      <c r="BN99" s="1124" t="s">
        <v>1946</v>
      </c>
    </row>
    <row customHeight="1" ht="22.5">
      <c r="AZ100" s="1957" t="s">
        <v>1947</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1540</v>
      </c>
      <c r="BL100" s="1124" t="s">
        <v>1540</v>
      </c>
      <c r="BN100" s="1124" t="s">
        <v>1948</v>
      </c>
    </row>
    <row customHeight="1" ht="22.5">
      <c r="AZ101" s="1957" t="s">
        <v>1949</v>
      </c>
      <c r="BA101" s="1958" t="s">
        <v>1950</v>
      </c>
      <c r="BN101" s="1124" t="s">
        <v>1951</v>
      </c>
    </row>
    <row customHeight="1" ht="22.5">
      <c r="AZ102" s="1957" t="s">
        <v>1952</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1953</v>
      </c>
    </row>
    <row customHeight="1" ht="11.25">
      <c r="AZ103" s="1957" t="s">
        <v>1954</v>
      </c>
      <c r="BA103" s="1958" t="s">
        <v>1955</v>
      </c>
      <c r="BN103" s="1124" t="s">
        <v>1956</v>
      </c>
    </row>
    <row customHeight="1" ht="11.25">
      <c r="BN104" s="1124" t="s">
        <v>1957</v>
      </c>
    </row>
    <row customHeight="1" ht="11.25">
      <c r="AZ105" s="1748" t="s">
        <v>1958</v>
      </c>
    </row>
    <row customHeight="1" ht="11.25">
      <c r="AZ106" s="1176" t="s">
        <v>1959</v>
      </c>
    </row>
    <row customHeight="1" ht="11.25">
      <c r="AZ107" s="1176" t="s">
        <v>1960</v>
      </c>
      <c r="BH107" s="1123" t="s">
        <v>1961</v>
      </c>
      <c r="BJ107" s="1123" t="s">
        <v>1962</v>
      </c>
      <c r="BL107" s="1123" t="s">
        <v>1963</v>
      </c>
      <c r="BN107" s="1123" t="s">
        <v>1964</v>
      </c>
    </row>
    <row customHeight="1" ht="11.25">
      <c r="AZ108" s="1176" t="s">
        <v>688</v>
      </c>
      <c r="BH108" s="1124" t="s">
        <v>1965</v>
      </c>
      <c r="BJ108" s="1124" t="s">
        <v>1966</v>
      </c>
      <c r="BL108" s="1124" t="s">
        <v>1625</v>
      </c>
      <c r="BN108" s="1124" t="s">
        <v>1967</v>
      </c>
    </row>
    <row customHeight="1" ht="11.25">
      <c r="BH109" s="1124" t="s">
        <v>1968</v>
      </c>
    </row>
    <row customHeight="1" ht="11.25">
      <c r="AZ110" s="1748" t="s">
        <v>1969</v>
      </c>
      <c r="BH110" s="1124" t="s">
        <v>1968</v>
      </c>
    </row>
    <row customHeight="1" ht="11.25">
      <c r="AZ111" s="1957" t="s">
        <v>1930</v>
      </c>
      <c r="BA111" s="1958" t="s">
        <v>1931</v>
      </c>
    </row>
    <row customHeight="1" ht="11.25">
      <c r="AZ112" s="1957" t="s">
        <v>1936</v>
      </c>
      <c r="BA112" s="1958" t="s">
        <v>1937</v>
      </c>
    </row>
    <row customHeight="1" ht="22.5">
      <c r="AZ113" s="1957" t="s">
        <v>1942</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1947</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1970</v>
      </c>
    </row>
    <row customHeight="1" ht="22.5">
      <c r="AZ115" s="1957" t="s">
        <v>1952</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1338</v>
      </c>
    </row>
    <row customHeight="1" ht="11.25">
      <c r="AZ116" s="1957" t="s">
        <v>1954</v>
      </c>
      <c r="BA116" s="1958" t="s">
        <v>1955</v>
      </c>
      <c r="BH116" s="1124" t="s">
        <v>1365</v>
      </c>
    </row>
    <row customHeight="1" ht="11.25">
      <c r="BH117" s="1124" t="s">
        <v>1400</v>
      </c>
    </row>
    <row customHeight="1" ht="11.25">
      <c r="BH118" s="1124" t="s">
        <v>1433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6A95E-A383-33AB-73F6-FE7ECC33EB6E}" mc:Ignorable="x14ac xr xr2 xr3">
  <dimension ref="A1:J25"/>
  <sheetViews>
    <sheetView topLeftCell="A1" showGridLines="0" zoomScale="90" workbookViewId="0">
      <selection activeCell="A1" sqref="A1"/>
    </sheetView>
  </sheetViews>
  <sheetFormatPr defaultColWidth="9.140625" customHeight="1" defaultRowHeight="11.25"/>
  <cols>
    <col min="1" max="2" style="3315" width="15.00390625" hidden="1" customWidth="1"/>
    <col min="3" max="3" style="3313" width="3.00390625" customWidth="1"/>
    <col min="4" max="4" style="3395" width="6.00390625" customWidth="1"/>
    <col min="5" max="5" style="3313" width="52.00390625" customWidth="1"/>
    <col min="6" max="6" style="3313" width="48.00390625" customWidth="1"/>
    <col min="7" max="7" style="3313" width="93.00390625" customWidth="1"/>
    <col min="8" max="8" style="3313" width="8.00390625" customWidth="1"/>
    <col min="9" max="9" style="3313" width="64.00390625" customWidth="1"/>
    <col min="10" max="10" style="3313" width="9.140625" hidden="1"/>
  </cols>
  <sheetData>
    <row customHeight="1" ht="11.25" hidden="1">
      <c r="A1" s="557" t="s">
        <v>415</v>
      </c>
      <c r="J1" s="511" t="s">
        <v>14</v>
      </c>
    </row>
    <row customHeight="1" ht="22.5" hidden="1">
      <c r="A2" s="558"/>
      <c r="B2" s="558"/>
      <c r="C2" s="1786" t="s">
        <v>106</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Приморский край</v>
      </c>
      <c r="E6" s="2232"/>
      <c r="F6" s="2232"/>
      <c r="I6" s="771"/>
      <c r="J6" s="511">
        <v>17</v>
      </c>
    </row>
    <row s="3314"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416</v>
      </c>
      <c r="E9" s="2261"/>
      <c r="F9" s="2261"/>
      <c r="G9" s="2264" t="s">
        <v>417</v>
      </c>
      <c r="J9" s="511">
        <v>11</v>
      </c>
    </row>
    <row customHeight="1" ht="11.549999999999999">
      <c r="A10" s="558"/>
      <c r="B10" s="558"/>
      <c r="C10" s="513"/>
      <c r="D10" s="1530" t="s">
        <v>90</v>
      </c>
      <c r="E10" s="1532" t="s">
        <v>418</v>
      </c>
      <c r="F10" s="1532" t="s">
        <v>419</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КГУП "Примтеплоэнерго"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1971</v>
      </c>
      <c r="F13" s="1577" t="s">
        <v>422</v>
      </c>
      <c r="G13" s="530"/>
      <c r="H13" s="1589"/>
      <c r="J13" s="511">
        <v>19</v>
      </c>
    </row>
    <row customHeight="1" ht="19.95">
      <c r="A14" s="558"/>
      <c r="B14" s="558"/>
      <c r="C14" s="513"/>
      <c r="D14" s="1579" t="s">
        <v>825</v>
      </c>
      <c r="E14" s="1580" t="s">
        <v>1972</v>
      </c>
      <c r="F14" s="1582"/>
      <c r="G14" s="1581" t="s">
        <v>1973</v>
      </c>
      <c r="H14" s="1589"/>
      <c r="J14" s="511">
        <v>19</v>
      </c>
    </row>
    <row customHeight="1" ht="19.95">
      <c r="A15" s="558"/>
      <c r="B15" s="558"/>
      <c r="C15" s="513"/>
      <c r="D15" s="1579" t="s">
        <v>423</v>
      </c>
      <c r="E15" s="1580" t="s">
        <v>1974</v>
      </c>
      <c r="F15" s="1582"/>
      <c r="G15" s="1581" t="s">
        <v>1975</v>
      </c>
      <c r="H15" s="1589"/>
      <c r="J15" s="511">
        <v>19</v>
      </c>
    </row>
    <row customHeight="1" ht="24">
      <c r="A16" s="558"/>
      <c r="B16" s="558"/>
      <c r="C16" s="513"/>
      <c r="D16" s="1579" t="s">
        <v>426</v>
      </c>
      <c r="E16" s="1578" t="s">
        <v>1976</v>
      </c>
      <c r="F16" s="1587"/>
      <c r="G16" s="530" t="s">
        <v>1977</v>
      </c>
      <c r="H16" s="1589"/>
      <c r="J16" s="511">
        <v>23</v>
      </c>
    </row>
    <row customHeight="1" ht="48.29999999999999">
      <c r="A17" s="558"/>
      <c r="B17" s="558"/>
      <c r="C17" s="513"/>
      <c r="D17" s="1576">
        <v>3</v>
      </c>
      <c r="E17" s="1583" t="s">
        <v>1978</v>
      </c>
      <c r="F17" s="1582"/>
      <c r="G17" s="530" t="s">
        <v>1979</v>
      </c>
      <c r="H17" s="1589"/>
      <c r="J17" s="511">
        <v>46</v>
      </c>
    </row>
    <row customHeight="1" ht="48.29999999999999">
      <c r="A18" s="1531">
        <v>1</v>
      </c>
      <c r="B18" s="558"/>
      <c r="C18" s="1533"/>
      <c r="D18" s="1576" t="s">
        <v>93</v>
      </c>
      <c r="E18" s="1583" t="s">
        <v>1980</v>
      </c>
      <c r="F18" s="1582"/>
      <c r="G18" s="530" t="s">
        <v>1979</v>
      </c>
      <c r="H18" s="1589"/>
      <c r="I18" s="908"/>
      <c r="J18" s="511">
        <v>46</v>
      </c>
    </row>
    <row customHeight="1" ht="23.25">
      <c r="A19" s="558"/>
      <c r="B19" s="558"/>
      <c r="C19" s="513"/>
      <c r="D19" s="1576" t="s">
        <v>101</v>
      </c>
      <c r="E19" s="1583" t="s">
        <v>1981</v>
      </c>
      <c r="F19" s="1577" t="s">
        <v>422</v>
      </c>
      <c r="G19" s="2527" t="s">
        <v>1982</v>
      </c>
      <c r="H19" s="531"/>
      <c r="J19" s="511">
        <v>22</v>
      </c>
    </row>
    <row s="11512" customFormat="1" customHeight="1" ht="5.25" hidden="1">
      <c r="A20" s="558"/>
      <c r="B20" s="558"/>
      <c r="C20" s="1585"/>
      <c r="D20" s="1584" t="s">
        <v>1232</v>
      </c>
      <c r="E20" s="1070"/>
      <c r="F20" s="1069"/>
      <c r="G20" s="2528"/>
      <c r="J20" s="1586">
        <v>0</v>
      </c>
    </row>
    <row customHeight="1" ht="15.75">
      <c r="A21" s="558"/>
      <c r="B21" s="558"/>
      <c r="C21" s="513"/>
      <c r="D21" s="523"/>
      <c r="E21" s="471" t="s">
        <v>455</v>
      </c>
      <c r="F21" s="525"/>
      <c r="G21" s="2529"/>
      <c r="H21" s="1589"/>
      <c r="J21" s="511">
        <v>15</v>
      </c>
    </row>
    <row s="3315" customFormat="1" customHeight="1" ht="26.25">
      <c r="A22" s="558"/>
      <c r="B22" s="558"/>
      <c r="C22" s="558"/>
      <c r="D22" s="1576" t="s">
        <v>94</v>
      </c>
      <c r="E22" s="530" t="s">
        <v>1983</v>
      </c>
      <c r="F22" s="1582"/>
      <c r="G22" s="530" t="s">
        <v>1984</v>
      </c>
      <c r="H22" s="1588"/>
      <c r="J22" s="557">
        <v>25</v>
      </c>
    </row>
    <row s="3315" customFormat="1" customHeight="1" ht="19.95">
      <c r="A23" s="558"/>
      <c r="B23" s="558"/>
      <c r="C23" s="558"/>
      <c r="D23" s="1576" t="s">
        <v>95</v>
      </c>
      <c r="E23" s="1583" t="s">
        <v>1985</v>
      </c>
      <c r="F23" s="1587"/>
      <c r="G23" s="530" t="s">
        <v>1986</v>
      </c>
      <c r="H23" s="1588"/>
      <c r="J23" s="557">
        <v>19</v>
      </c>
    </row>
    <row s="3315" customFormat="1" customHeight="1" ht="144" hidden="1">
      <c r="A24" s="558"/>
      <c r="B24" s="558"/>
      <c r="C24" s="558"/>
      <c r="D24" s="1576" t="s">
        <v>131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84</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7E3D5-C613-2824-950E-488D196854BB}"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2" width="3.00390625" customWidth="1"/>
    <col min="12" max="14" style="2932" width="8.00390625" customWidth="1"/>
    <col min="15" max="15" style="2932" width="25.00390625" customWidth="1"/>
    <col min="16" max="16" style="2932" width="14.00390625" customWidth="1"/>
    <col min="17" max="20" style="2874" width="8.00390625" customWidth="1"/>
    <col min="21" max="254" style="2774" width="8.00390625" customWidth="1"/>
    <col min="255" max="255" style="2774" width="9.140625" hidden="1"/>
  </cols>
  <sheetData>
    <row customHeight="1" ht="22.5" hidden="1">
      <c r="F1" s="1687" t="s">
        <v>1987</v>
      </c>
      <c r="G1" s="1687" t="s">
        <v>51</v>
      </c>
      <c r="H1" s="1687" t="s">
        <v>53</v>
      </c>
      <c r="IU1" s="1211" t="s">
        <v>14</v>
      </c>
    </row>
    <row s="2910" customFormat="1" customHeight="1" ht="22.5" hidden="1">
      <c r="A2" s="887"/>
      <c r="B2" s="1216">
        <v>1</v>
      </c>
      <c r="C2" s="1216"/>
      <c r="D2" s="1984" t="s">
        <v>106</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85</v>
      </c>
      <c r="G3" s="550" t="s">
        <v>86</v>
      </c>
      <c r="H3" s="550"/>
      <c r="I3" s="550"/>
      <c r="J3" s="283" t="s">
        <v>87</v>
      </c>
      <c r="K3" s="303" t="s">
        <v>85</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416</v>
      </c>
      <c r="F7" s="2158"/>
      <c r="G7" s="2158"/>
      <c r="H7" s="2158"/>
      <c r="I7" s="2158"/>
      <c r="J7" s="2530" t="s">
        <v>417</v>
      </c>
      <c r="K7" s="556"/>
      <c r="L7" s="556"/>
      <c r="M7" s="556"/>
      <c r="N7" s="556"/>
      <c r="O7" s="282"/>
      <c r="P7" s="556"/>
      <c r="Q7" s="281"/>
      <c r="R7" s="281"/>
      <c r="S7" s="281"/>
      <c r="T7" s="281"/>
      <c r="IU7" s="563">
        <v>14</v>
      </c>
    </row>
    <row s="2865" customFormat="1" customHeight="1" ht="21">
      <c r="A8" s="1211"/>
      <c r="B8" s="1216"/>
      <c r="C8" s="1211"/>
      <c r="D8" s="1551"/>
      <c r="E8" s="1604" t="s">
        <v>90</v>
      </c>
      <c r="F8" s="1596" t="s">
        <v>1987</v>
      </c>
      <c r="G8" s="1596" t="s">
        <v>51</v>
      </c>
      <c r="H8" s="1596" t="s">
        <v>53</v>
      </c>
      <c r="I8" s="1596" t="s">
        <v>1988</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1989</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3" customFormat="1" customHeight="1" ht="10.5">
      <c r="B14" s="890"/>
      <c r="D14" s="238"/>
      <c r="K14" s="556"/>
      <c r="L14" s="556"/>
      <c r="M14" s="556"/>
      <c r="N14" s="556"/>
      <c r="O14" s="282"/>
      <c r="P14" s="556"/>
      <c r="Q14" s="281"/>
      <c r="R14" s="281"/>
      <c r="S14" s="281"/>
      <c r="T14" s="281"/>
      <c r="IU14" s="237">
        <v>10</v>
      </c>
    </row>
    <row s="294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84</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EF372-75C3-F224-05CD-CA6DBC120B0B}"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2" width="3.00390625" customWidth="1"/>
    <col min="14" max="16" style="2932" width="8.00390625" customWidth="1"/>
    <col min="17" max="17" style="2932" width="25.00390625" customWidth="1"/>
    <col min="18" max="18" style="2932"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106</v>
      </c>
      <c r="E2" s="1945"/>
      <c r="F2" s="1948" t="str">
        <f>IF(ROIV_INFO_NAME="","",ROIV_INFO_NAME)</f>
        <v>КГУП "Примтеплоэнерго"</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85</v>
      </c>
      <c r="G3" s="1791" t="s">
        <v>86</v>
      </c>
      <c r="H3" s="550"/>
      <c r="I3" s="550"/>
      <c r="J3" s="550"/>
      <c r="K3" s="550"/>
      <c r="L3" s="283" t="s">
        <v>87</v>
      </c>
      <c r="M3" s="303" t="s">
        <v>85</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416</v>
      </c>
      <c r="F7" s="2158"/>
      <c r="G7" s="2158"/>
      <c r="H7" s="2158"/>
      <c r="I7" s="2158"/>
      <c r="J7" s="2158"/>
      <c r="K7" s="2158"/>
      <c r="L7" s="2530" t="s">
        <v>417</v>
      </c>
      <c r="M7" s="556"/>
      <c r="N7" s="556"/>
      <c r="O7" s="556"/>
      <c r="P7" s="556"/>
      <c r="Q7" s="282"/>
      <c r="R7" s="556"/>
      <c r="S7" s="281"/>
      <c r="T7" s="281"/>
      <c r="U7" s="281"/>
      <c r="V7" s="281"/>
      <c r="IW7" s="563">
        <v>14</v>
      </c>
    </row>
    <row s="2865" customFormat="1" customHeight="1" ht="67.2">
      <c r="A8" s="1211"/>
      <c r="B8" s="1216"/>
      <c r="C8" s="1211"/>
      <c r="D8" s="1551"/>
      <c r="E8" s="2534" t="s">
        <v>90</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1990</v>
      </c>
      <c r="H9" s="1593" t="s">
        <v>1991</v>
      </c>
      <c r="I9" s="1593" t="s">
        <v>1992</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КГУП "Примтеплоэнерго"</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1993</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84</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2104F-4A7C-478E-828B-97549AC5326E}"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2" width="3.00390625" customWidth="1"/>
    <col min="14" max="16" style="2932" width="8.00390625" customWidth="1"/>
    <col min="17" max="17" style="2932" width="25.00390625" customWidth="1"/>
    <col min="18" max="18" style="2932"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106</v>
      </c>
      <c r="E2" s="1960"/>
      <c r="F2" s="1962" t="str">
        <f>IF(ROIV_INFO_NAME="","",ROIV_INFO_NAME)</f>
        <v>КГУП "Примтеплоэнерго"</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85</v>
      </c>
      <c r="G3" s="1791" t="s">
        <v>86</v>
      </c>
      <c r="H3" s="1949"/>
      <c r="I3" s="1949"/>
      <c r="J3" s="1949"/>
      <c r="K3" s="1949"/>
      <c r="L3" s="283" t="s">
        <v>87</v>
      </c>
      <c r="M3" s="304" t="s">
        <v>85</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416</v>
      </c>
      <c r="F7" s="2158"/>
      <c r="G7" s="2158"/>
      <c r="H7" s="2158"/>
      <c r="I7" s="2158"/>
      <c r="J7" s="2158"/>
      <c r="K7" s="2158"/>
      <c r="L7" s="2530" t="s">
        <v>417</v>
      </c>
      <c r="M7" s="1680"/>
      <c r="N7" s="1680"/>
      <c r="O7" s="1680"/>
      <c r="P7" s="1680"/>
      <c r="Q7" s="1680"/>
      <c r="R7" s="1680"/>
      <c r="S7" s="281"/>
      <c r="T7" s="281"/>
      <c r="U7" s="281"/>
      <c r="V7" s="281"/>
      <c r="IW7" s="1665">
        <v>14</v>
      </c>
    </row>
    <row s="2865" customFormat="1" customHeight="1" ht="67.2">
      <c r="A8" s="1687"/>
      <c r="B8" s="1422"/>
      <c r="C8" s="1687"/>
      <c r="D8" s="1571"/>
      <c r="E8" s="2534" t="s">
        <v>90</v>
      </c>
      <c r="F8" s="2534" t="s">
        <v>1994</v>
      </c>
      <c r="G8" s="2536" t="s">
        <v>1995</v>
      </c>
      <c r="H8" s="2537"/>
      <c r="I8" s="2538"/>
      <c r="J8" s="2534" t="s">
        <v>1996</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1990</v>
      </c>
      <c r="H9" s="1950" t="s">
        <v>1991</v>
      </c>
      <c r="I9" s="1950" t="s">
        <v>1992</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КГУП "Примтеплоэнерго"</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1993</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84</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EADAB-1FB8-E1E3-DBBC-649ADA861922}"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2" width="3.00390625" customWidth="1"/>
    <col min="16" max="16" style="2932" width="8.00390625" customWidth="1"/>
    <col min="17" max="17" style="2774" width="9.140625" hidden="1"/>
  </cols>
  <sheetData>
    <row customHeight="1" ht="22.5" hidden="1">
      <c r="Q1" s="1211" t="s">
        <v>14</v>
      </c>
    </row>
    <row s="2910" customFormat="1" customHeight="1" ht="22.5" hidden="1">
      <c r="A2" s="552"/>
      <c r="B2" s="1216">
        <v>1</v>
      </c>
      <c r="C2" s="1216"/>
      <c r="D2" s="1984" t="s">
        <v>106</v>
      </c>
      <c r="E2" s="2183">
        <v>1</v>
      </c>
      <c r="F2" s="2359" t="str">
        <f>IF(region_name="","",region_name)</f>
        <v>Приморский край</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1997</v>
      </c>
      <c r="L3" s="1599"/>
      <c r="M3" s="1976"/>
      <c r="N3" s="1969"/>
      <c r="O3" s="1591"/>
      <c r="P3" s="567"/>
      <c r="Q3" s="479">
        <v>0</v>
      </c>
    </row>
    <row s="2850" customFormat="1" customHeight="1" ht="5.25" hidden="1">
      <c r="A4" s="552"/>
      <c r="D4" s="550"/>
      <c r="F4" s="303" t="s">
        <v>85</v>
      </c>
      <c r="G4" s="550" t="s">
        <v>86</v>
      </c>
      <c r="H4" s="550"/>
      <c r="I4" s="1979"/>
      <c r="J4" s="1600"/>
      <c r="K4" s="1967"/>
      <c r="L4" s="1967"/>
      <c r="M4" s="1967"/>
      <c r="N4" s="1963"/>
      <c r="O4" s="303" t="s">
        <v>85</v>
      </c>
      <c r="P4" s="303"/>
      <c r="Q4" s="567">
        <v>0</v>
      </c>
    </row>
    <row s="2910" customFormat="1" customHeight="1" ht="22.5" hidden="1">
      <c r="A5" s="1697"/>
      <c r="B5" s="1422">
        <v>1</v>
      </c>
      <c r="C5" s="1422"/>
      <c r="D5" s="857"/>
      <c r="E5" s="1969"/>
      <c r="F5" s="1969"/>
      <c r="G5" s="1969"/>
      <c r="H5" s="1980"/>
      <c r="I5" s="1985" t="s">
        <v>106</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11578"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416</v>
      </c>
      <c r="F10" s="2183"/>
      <c r="G10" s="2183"/>
      <c r="H10" s="2183"/>
      <c r="I10" s="2183"/>
      <c r="J10" s="2183"/>
      <c r="K10" s="2183"/>
      <c r="L10" s="2183"/>
      <c r="M10" s="2157"/>
      <c r="N10" s="2534" t="s">
        <v>417</v>
      </c>
      <c r="O10" s="556"/>
      <c r="P10" s="556"/>
      <c r="Q10" s="563">
        <v>14</v>
      </c>
    </row>
    <row s="2865" customFormat="1" customHeight="1" ht="44.25">
      <c r="A11" s="1687"/>
      <c r="B11" s="1422"/>
      <c r="C11" s="1687"/>
      <c r="D11" s="1571"/>
      <c r="E11" s="2548" t="s">
        <v>90</v>
      </c>
      <c r="F11" s="2548" t="s">
        <v>420</v>
      </c>
      <c r="G11" s="2548" t="s">
        <v>1998</v>
      </c>
      <c r="H11" s="2548"/>
      <c r="I11" s="2548" t="s">
        <v>1999</v>
      </c>
      <c r="J11" s="2548"/>
      <c r="K11" s="2548"/>
      <c r="L11" s="2548" t="s">
        <v>2000</v>
      </c>
      <c r="M11" s="2536" t="s">
        <v>2001</v>
      </c>
      <c r="N11" s="2547"/>
      <c r="O11" s="1680"/>
      <c r="P11" s="1680"/>
      <c r="Q11" s="1665">
        <v>42</v>
      </c>
    </row>
    <row s="2865" customFormat="1" customHeight="1" ht="29.25">
      <c r="A12" s="1211"/>
      <c r="B12" s="1216"/>
      <c r="C12" s="1211"/>
      <c r="D12" s="1551"/>
      <c r="E12" s="2534"/>
      <c r="F12" s="2548"/>
      <c r="G12" s="1965" t="s">
        <v>2002</v>
      </c>
      <c r="H12" s="1965" t="s">
        <v>424</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Приморский край</v>
      </c>
      <c r="G13" s="2543"/>
      <c r="H13" s="2550"/>
      <c r="I13" s="530"/>
      <c r="J13" s="1961">
        <v>1</v>
      </c>
      <c r="K13" s="1974"/>
      <c r="L13" s="1975"/>
      <c r="M13" s="1975"/>
      <c r="N13" s="2544" t="s">
        <v>2003</v>
      </c>
      <c r="O13" s="1591"/>
      <c r="P13" s="567"/>
      <c r="Q13" s="479">
        <v>22</v>
      </c>
    </row>
    <row s="2910" customFormat="1" customHeight="1" ht="23.25">
      <c r="A14" s="2155"/>
      <c r="B14" s="1216"/>
      <c r="C14" s="1216"/>
      <c r="D14" s="857"/>
      <c r="E14" s="2183"/>
      <c r="F14" s="2542"/>
      <c r="G14" s="2543"/>
      <c r="H14" s="2551"/>
      <c r="I14" s="477"/>
      <c r="J14" s="1556"/>
      <c r="K14" s="1556" t="s">
        <v>1997</v>
      </c>
      <c r="L14" s="1599"/>
      <c r="M14" s="1599"/>
      <c r="N14" s="2545"/>
      <c r="O14" s="1591"/>
      <c r="P14" s="567"/>
      <c r="Q14" s="479">
        <v>22</v>
      </c>
    </row>
    <row s="2910" customFormat="1" customHeight="1" ht="23.25">
      <c r="A15" s="2155"/>
      <c r="B15" s="1216"/>
      <c r="C15" s="468"/>
      <c r="D15" s="857"/>
      <c r="E15" s="477"/>
      <c r="F15" s="1556" t="s">
        <v>1989</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84</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B0A6E-5D0B-93C3-D335-D681B2CB57C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11" width="9.140625" hidden="1"/>
    <col min="2" max="2" style="11342" width="9.140625" hidden="1"/>
    <col min="3" max="3" style="11601" width="3.00390625" customWidth="1"/>
    <col min="4" max="4" style="11342" width="6.00390625" customWidth="1"/>
    <col min="5" max="5" style="11342" width="22.00390625" customWidth="1"/>
    <col min="6" max="6" style="11342" width="15.00390625" customWidth="1"/>
    <col min="7" max="7" style="11342" width="14.00390625" customWidth="1"/>
    <col min="8" max="8" style="11342" width="47.00390625" customWidth="1"/>
    <col min="9" max="9" style="11342" width="115.00390625" customWidth="1"/>
    <col min="10" max="10" style="11342" width="3.00390625" customWidth="1"/>
    <col min="11" max="12" style="11342" width="8.00390625" customWidth="1"/>
    <col min="13" max="13" style="11342"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2004</v>
      </c>
      <c r="E5" s="2156"/>
      <c r="F5" s="2156"/>
      <c r="G5" s="2156"/>
      <c r="H5" s="2156"/>
      <c r="I5" s="321"/>
      <c r="M5" s="139">
        <v>30</v>
      </c>
    </row>
    <row customHeight="1" ht="3" hidden="1">
      <c r="D6" s="178"/>
      <c r="E6" s="178"/>
      <c r="F6" s="178"/>
      <c r="G6" s="178"/>
      <c r="H6" s="178"/>
      <c r="I6" s="178"/>
      <c r="M6" s="177">
        <v>0</v>
      </c>
    </row>
    <row s="3311" customFormat="1" customHeight="1" ht="14.699999999999998">
      <c r="B7" s="175"/>
      <c r="C7" s="176"/>
      <c r="D7" s="179"/>
      <c r="E7" s="179"/>
      <c r="F7" s="179"/>
      <c r="G7" s="179"/>
      <c r="H7" s="808"/>
      <c r="I7" s="179"/>
      <c r="J7" s="180"/>
      <c r="M7" s="174">
        <v>14</v>
      </c>
    </row>
    <row customHeight="1" ht="14.699999999999998">
      <c r="D8" s="2265" t="s">
        <v>416</v>
      </c>
      <c r="E8" s="2265"/>
      <c r="F8" s="2265"/>
      <c r="G8" s="2265"/>
      <c r="H8" s="2265"/>
      <c r="I8" s="2265" t="s">
        <v>417</v>
      </c>
      <c r="M8" s="177">
        <v>14</v>
      </c>
    </row>
    <row customHeight="1" ht="29.25">
      <c r="D9" s="2265" t="s">
        <v>90</v>
      </c>
      <c r="E9" s="2265" t="s">
        <v>2005</v>
      </c>
      <c r="F9" s="2265"/>
      <c r="G9" s="2265"/>
      <c r="H9" s="2265"/>
      <c r="I9" s="2265"/>
      <c r="M9" s="177">
        <v>28</v>
      </c>
    </row>
    <row customHeight="1" ht="24">
      <c r="D10" s="2265"/>
      <c r="E10" s="183" t="s">
        <v>2006</v>
      </c>
      <c r="F10" s="183" t="s">
        <v>2007</v>
      </c>
      <c r="G10" s="183" t="s">
        <v>2008</v>
      </c>
      <c r="H10" s="183" t="s">
        <v>506</v>
      </c>
      <c r="I10" s="2265"/>
      <c r="M10" s="177">
        <v>23</v>
      </c>
    </row>
    <row customHeight="1" ht="12" hidden="1">
      <c r="D11" s="143" t="s">
        <v>179</v>
      </c>
      <c r="E11" s="143" t="s">
        <v>93</v>
      </c>
      <c r="F11" s="143" t="s">
        <v>101</v>
      </c>
      <c r="G11" s="143" t="s">
        <v>94</v>
      </c>
      <c r="H11" s="143" t="s">
        <v>95</v>
      </c>
      <c r="I11" s="143" t="s">
        <v>131</v>
      </c>
      <c r="M11" s="177">
        <v>0</v>
      </c>
    </row>
    <row s="11342" customFormat="1" customHeight="1" ht="26.25">
      <c r="A12" s="201" t="s">
        <v>92</v>
      </c>
      <c r="B12" s="181" t="s">
        <v>28</v>
      </c>
      <c r="C12" s="182"/>
      <c r="D12" s="184" t="s">
        <v>179</v>
      </c>
      <c r="E12" s="437"/>
      <c r="F12" s="437"/>
      <c r="G12" s="1790" t="s">
        <v>28</v>
      </c>
      <c r="H12" s="438"/>
      <c r="I12" s="2225" t="s">
        <v>2009</v>
      </c>
      <c r="K12" s="328"/>
      <c r="L12" s="329"/>
      <c r="M12" s="173">
        <v>25</v>
      </c>
    </row>
    <row customHeight="1" ht="15.75">
      <c r="A13" s="177"/>
      <c r="B13" s="177"/>
      <c r="C13" s="177"/>
      <c r="D13" s="165"/>
      <c r="E13" s="186" t="s">
        <v>581</v>
      </c>
      <c r="F13" s="185"/>
      <c r="G13" s="185"/>
      <c r="H13" s="270"/>
      <c r="I13" s="2227"/>
      <c r="M13" s="177">
        <v>15</v>
      </c>
    </row>
    <row customHeight="1" ht="3">
      <c r="A14" s="177"/>
      <c r="B14" s="177"/>
      <c r="C14" s="177"/>
      <c r="M14" s="177">
        <v>3</v>
      </c>
    </row>
    <row customHeight="1" ht="29.25">
      <c r="E15" s="2552" t="s">
        <v>2010</v>
      </c>
      <c r="F15" s="2552"/>
      <c r="G15" s="2552"/>
      <c r="H15" s="2552"/>
      <c r="M15" s="177">
        <v>28</v>
      </c>
    </row>
    <row customHeight="1" ht="14.25" hidden="1">
      <c r="A16" s="174" t="s">
        <v>84</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2CB91-408C-D1B2-077C-A5E2B0B4EFFB}" mc:Ignorable="x14ac xr xr2 xr3">
  <sheetPr>
    <tabColor rgb="FFCCCCFF"/>
    <pageSetUpPr fitToPage="1"/>
  </sheetPr>
  <dimension ref="A1:J16"/>
  <sheetViews>
    <sheetView topLeftCell="C6" showGridLines="0" zoomScale="90" workbookViewId="0" tabSelected="1">
      <selection activeCell="E13" sqref="E13"/>
    </sheetView>
  </sheetViews>
  <sheetFormatPr defaultColWidth="9.140625" customHeight="1" defaultRowHeight="14.25"/>
  <cols>
    <col min="1" max="2" style="11635" width="9.140625" hidden="1"/>
    <col min="3" max="3" style="11634" width="3.00390625" customWidth="1"/>
    <col min="4" max="4" style="11635" width="6.00390625" customWidth="1"/>
    <col min="5" max="5" style="11635" width="94.00390625" customWidth="1"/>
    <col min="6" max="9" style="11635" width="8.00390625" customWidth="1"/>
    <col min="10" max="10" style="11635"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2011</v>
      </c>
      <c r="E7" s="2554"/>
      <c r="F7" s="323"/>
      <c r="J7" s="125">
        <v>22</v>
      </c>
    </row>
    <row customHeight="1" ht="3">
      <c r="C8" s="148"/>
      <c r="D8" s="126"/>
      <c r="E8" s="126"/>
      <c r="J8" s="125">
        <v>3</v>
      </c>
    </row>
    <row customHeight="1" ht="16.8">
      <c r="C9" s="148"/>
      <c r="D9" s="161" t="s">
        <v>90</v>
      </c>
      <c r="E9" s="316" t="s">
        <v>2012</v>
      </c>
      <c r="J9" s="125">
        <v>16</v>
      </c>
    </row>
    <row customHeight="1" ht="1.05">
      <c r="C10" s="148"/>
      <c r="D10" s="143"/>
      <c r="E10" s="143"/>
      <c r="J10" s="125">
        <v>1</v>
      </c>
    </row>
    <row customHeight="1" ht="11.25" hidden="1">
      <c r="C11" s="148"/>
      <c r="D11" s="206">
        <v>0</v>
      </c>
      <c r="E11" s="317"/>
      <c r="J11" s="125">
        <v>0</v>
      </c>
    </row>
    <row customHeight="1" ht="15.75">
      <c r="C12" s="192"/>
      <c r="D12" s="169">
        <v>1</v>
      </c>
      <c r="E12" s="433" t="s">
        <v>2013</v>
      </c>
      <c r="J12" s="125">
        <v>15</v>
      </c>
    </row>
    <row customHeight="1" ht="12.75">
      <c r="C13" s="148"/>
      <c r="D13" s="318"/>
      <c r="E13" s="319" t="s">
        <v>2014</v>
      </c>
      <c r="J13" s="125">
        <v>12</v>
      </c>
    </row>
    <row customHeight="1" ht="3">
      <c r="J14" s="125">
        <v>3</v>
      </c>
    </row>
    <row customHeight="1" ht="23.25">
      <c r="C15" s="193"/>
      <c r="D15" s="2555" t="s">
        <v>2015</v>
      </c>
      <c r="E15" s="2555"/>
      <c r="F15" s="194"/>
      <c r="G15" s="194"/>
      <c r="H15" s="194"/>
      <c r="I15" s="194"/>
      <c r="J15" s="125">
        <v>22</v>
      </c>
    </row>
    <row customHeight="1" ht="14.25" hidden="1">
      <c r="A16" s="125" t="s">
        <v>84</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FC052-D485-6942-896A-CA446C03A9F4}"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1635" width="9.140625" hidden="1"/>
    <col min="3" max="3" style="11634" width="3.00390625" customWidth="1"/>
    <col min="4" max="4" style="11635" width="6.00390625" customWidth="1"/>
    <col min="5" max="5" style="11635" width="94.00390625" customWidth="1"/>
    <col min="6" max="12" style="11635" width="8.00390625" customWidth="1"/>
    <col min="13" max="13" style="11635"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2016</v>
      </c>
      <c r="E7" s="2156"/>
      <c r="F7" s="323"/>
      <c r="M7" s="125">
        <v>22</v>
      </c>
    </row>
    <row customHeight="1" ht="3">
      <c r="C8" s="148"/>
      <c r="D8" s="126"/>
      <c r="E8" s="126"/>
      <c r="M8" s="125">
        <v>3</v>
      </c>
    </row>
    <row customHeight="1" ht="16.8">
      <c r="C9" s="148"/>
      <c r="D9" s="161" t="s">
        <v>90</v>
      </c>
      <c r="E9" s="164" t="s">
        <v>403</v>
      </c>
      <c r="M9" s="125">
        <v>16</v>
      </c>
    </row>
    <row customHeight="1" ht="12.75">
      <c r="C10" s="148"/>
      <c r="D10" s="143" t="s">
        <v>179</v>
      </c>
      <c r="E10" s="143" t="s">
        <v>105</v>
      </c>
      <c r="M10" s="125">
        <v>12</v>
      </c>
    </row>
    <row customHeight="1" ht="15" hidden="1">
      <c r="C11" s="148"/>
      <c r="D11" s="169">
        <v>0</v>
      </c>
      <c r="E11" s="205"/>
      <c r="M11" s="125">
        <v>0</v>
      </c>
    </row>
    <row customHeight="1" ht="14.699999999999998">
      <c r="C12" s="148"/>
      <c r="D12" s="165"/>
      <c r="E12" s="163" t="s">
        <v>2014</v>
      </c>
      <c r="M12" s="125">
        <v>14</v>
      </c>
    </row>
    <row customHeight="1" ht="14.25" hidden="1">
      <c r="A13" s="125" t="s">
        <v>84</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418EB-5A57-3009-AE16-D11B59078FD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2017</v>
      </c>
      <c r="C2" s="2556"/>
      <c r="D2" s="2556"/>
      <c r="E2" s="324"/>
      <c r="F2" s="145">
        <v>22</v>
      </c>
    </row>
    <row customHeight="1" ht="3">
      <c r="F3" s="145">
        <v>3</v>
      </c>
    </row>
    <row customHeight="1" ht="23.25">
      <c r="B4" s="2670" t="s">
        <v>2018</v>
      </c>
      <c r="C4" s="439" t="s">
        <v>2019</v>
      </c>
      <c r="D4" s="439" t="s">
        <v>2020</v>
      </c>
      <c r="F4" s="145">
        <v>22</v>
      </c>
    </row>
    <row customHeight="1" ht="11.25" hidden="1">
      <c r="A5" s="145" t="s">
        <v>84</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AFA98-359D-3FF3-7BD2-08E406E24C6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11644" customFormat="1" customHeight="1" ht="17.25">
      <c r="A2" s="1871" t="s">
        <v>2021</v>
      </c>
    </row>
    <row r="4" s="11635" customFormat="1" customHeight="1" ht="15">
      <c r="C4" s="1872"/>
      <c r="D4" s="169"/>
      <c r="E4" s="433"/>
    </row>
    <row r="6" s="11644" customFormat="1" customHeight="1" ht="17.25">
      <c r="A6" s="1871" t="s">
        <v>2022</v>
      </c>
    </row>
    <row r="8" s="11635" customFormat="1" customHeight="1" ht="17.25">
      <c r="C8" s="1873"/>
      <c r="D8" s="169"/>
      <c r="E8" s="170"/>
    </row>
    <row r="11" s="11644" customFormat="1" customHeight="1" ht="17.25">
      <c r="A11" s="1871" t="s">
        <v>2023</v>
      </c>
    </row>
    <row r="13" s="2865" customFormat="1" customHeight="1" ht="15">
      <c r="A13" s="2273">
        <v>1</v>
      </c>
      <c r="B13" s="1216"/>
      <c r="C13" s="857" t="s">
        <v>106</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104</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11644" customFormat="1" customHeight="1" ht="17.25">
      <c r="A17" s="1871" t="s">
        <v>2024</v>
      </c>
    </row>
    <row r="19" s="2910" customFormat="1" customHeight="1" ht="15">
      <c r="A19" s="1938"/>
      <c r="B19" s="1422">
        <v>1</v>
      </c>
      <c r="C19" s="1422"/>
      <c r="D19" s="856" t="s">
        <v>106</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2025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82" customFormat="1" customHeight="1" ht="15">
      <c r="A23" s="479"/>
      <c r="B23" s="479"/>
      <c r="C23" s="1784" t="s">
        <v>106</v>
      </c>
      <c r="D23" s="2164" t="s">
        <v>179</v>
      </c>
      <c r="E23" s="2165"/>
      <c r="F23" s="2163" t="s">
        <v>19</v>
      </c>
      <c r="G23" s="2613"/>
      <c r="H23" s="2183">
        <v>1</v>
      </c>
      <c r="I23" s="2615" t="str">
        <f>IF(U23="","",INDEX(TERRITORY_MR_LIST,MATCH(U23,TERRITORY_LIST_ID,0)))</f>
        <v/>
      </c>
      <c r="J23" s="2163" t="s">
        <v>19</v>
      </c>
      <c r="K23" s="888"/>
      <c r="L23" s="1838" t="s">
        <v>179</v>
      </c>
      <c r="M23" s="659"/>
      <c r="N23" s="660"/>
      <c r="O23" s="660"/>
      <c r="P23" s="660"/>
      <c r="Q23" s="660"/>
      <c r="R23" s="660"/>
      <c r="S23" s="660"/>
      <c r="T23" s="660"/>
      <c r="U23" s="661"/>
      <c r="V23" s="660"/>
      <c r="W23" s="660"/>
      <c r="X23" s="651"/>
      <c r="Y23" s="651" t="s">
        <v>185</v>
      </c>
      <c r="Z23" s="651">
        <v>1705000</v>
      </c>
      <c r="AA23" s="651"/>
      <c r="AB23" s="651"/>
      <c r="AC23" s="651"/>
      <c r="AD23" s="651"/>
      <c r="AE23" s="651"/>
      <c r="AF23" s="651"/>
      <c r="AG23" s="651"/>
      <c r="AH23" s="651"/>
      <c r="AI23" s="651"/>
      <c r="AJ23" s="651"/>
      <c r="AK23" s="651"/>
      <c r="AL23" s="651"/>
    </row>
    <row s="2982" customFormat="1" customHeight="1" ht="15">
      <c r="A24" s="479"/>
      <c r="B24" s="479"/>
      <c r="C24" s="232"/>
      <c r="D24" s="2164"/>
      <c r="E24" s="2166"/>
      <c r="F24" s="2163"/>
      <c r="G24" s="2614"/>
      <c r="H24" s="2183"/>
      <c r="I24" s="2616"/>
      <c r="J24" s="2163"/>
      <c r="K24" s="477"/>
      <c r="L24" s="233"/>
      <c r="M24" s="663" t="s">
        <v>186</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82" customFormat="1" customHeight="1" ht="15">
      <c r="A25" s="479"/>
      <c r="B25" s="479"/>
      <c r="C25" s="232"/>
      <c r="D25" s="2164"/>
      <c r="E25" s="2167"/>
      <c r="F25" s="2163"/>
      <c r="G25" s="477"/>
      <c r="H25" s="233"/>
      <c r="I25" s="636" t="s">
        <v>187</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2026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82" customFormat="1" customHeight="1" ht="15">
      <c r="A29" s="479"/>
      <c r="B29" s="479"/>
      <c r="C29" s="232"/>
      <c r="D29" s="1877"/>
      <c r="E29" s="1877"/>
      <c r="F29" s="1877"/>
      <c r="G29" s="2617" t="s">
        <v>106</v>
      </c>
      <c r="H29" s="2159">
        <v>1</v>
      </c>
      <c r="I29" s="2618" t="str">
        <f>IF(U29="","",INDEX(TERRITORY_MR_LIST,MATCH(U29,TERRITORY_LIST_ID,0)))</f>
        <v/>
      </c>
      <c r="J29" s="2163" t="s">
        <v>19</v>
      </c>
      <c r="K29" s="888"/>
      <c r="L29" s="1838" t="s">
        <v>179</v>
      </c>
      <c r="M29" s="659"/>
      <c r="N29" s="660"/>
      <c r="O29" s="660"/>
      <c r="P29" s="660"/>
      <c r="Q29" s="660"/>
      <c r="R29" s="660"/>
      <c r="S29" s="660"/>
      <c r="T29" s="660"/>
      <c r="U29" s="661"/>
      <c r="V29" s="660"/>
      <c r="W29" s="660"/>
      <c r="X29" s="651"/>
      <c r="Y29" s="651" t="s">
        <v>185</v>
      </c>
      <c r="Z29" s="651">
        <v>1705000</v>
      </c>
      <c r="AA29" s="651"/>
      <c r="AB29" s="651"/>
      <c r="AC29" s="651"/>
      <c r="AD29" s="651"/>
      <c r="AE29" s="651"/>
      <c r="AF29" s="651"/>
      <c r="AG29" s="651"/>
      <c r="AH29" s="651"/>
      <c r="AI29" s="651"/>
      <c r="AJ29" s="651"/>
      <c r="AK29" s="651"/>
      <c r="AL29" s="651"/>
    </row>
    <row s="2982" customFormat="1" customHeight="1" ht="15">
      <c r="A30" s="479"/>
      <c r="B30" s="479"/>
      <c r="C30" s="232"/>
      <c r="D30" s="1877"/>
      <c r="E30" s="1877"/>
      <c r="F30" s="1877"/>
      <c r="G30" s="2617"/>
      <c r="H30" s="2159"/>
      <c r="I30" s="2618"/>
      <c r="J30" s="2163"/>
      <c r="K30" s="477"/>
      <c r="L30" s="233"/>
      <c r="M30" s="663" t="s">
        <v>186</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2027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82" customFormat="1" customHeight="1" ht="15">
      <c r="A34" s="479"/>
      <c r="B34" s="479"/>
      <c r="C34" s="232"/>
      <c r="D34" s="1877"/>
      <c r="E34" s="1877"/>
      <c r="F34" s="1877"/>
      <c r="G34" s="1877"/>
      <c r="H34" s="1877"/>
      <c r="I34" s="1877"/>
      <c r="J34" s="1877"/>
      <c r="K34" s="1855" t="s">
        <v>106</v>
      </c>
      <c r="L34" s="1785" t="s">
        <v>179</v>
      </c>
      <c r="M34" s="867"/>
      <c r="N34" s="868"/>
      <c r="O34" s="660"/>
      <c r="P34" s="660"/>
      <c r="Q34" s="660"/>
      <c r="R34" s="660"/>
      <c r="S34" s="660"/>
      <c r="T34" s="660"/>
      <c r="U34" s="661"/>
      <c r="V34" s="660"/>
      <c r="W34" s="660"/>
      <c r="X34" s="651"/>
      <c r="Y34" s="651" t="s">
        <v>185</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11644" customFormat="1" customHeight="1" ht="11.25">
      <c r="A37" s="1871" t="s">
        <v>2028</v>
      </c>
    </row>
    <row customHeight="1" ht="11.25"/>
    <row s="3313" customFormat="1" customHeight="1" ht="22.5">
      <c r="A39" s="1847"/>
      <c r="B39" s="513"/>
      <c r="C39" s="915"/>
      <c r="D39" s="496"/>
      <c r="E39" s="916"/>
      <c r="F39" s="1868"/>
      <c r="G39" s="1878"/>
      <c r="H39" s="531"/>
    </row>
    <row customHeight="1" ht="11.25"/>
    <row s="11644" customFormat="1" customHeight="1" ht="11.25">
      <c r="A41" s="1871" t="s">
        <v>2029</v>
      </c>
    </row>
    <row customHeight="1" ht="11.25"/>
    <row s="3313" customFormat="1" customHeight="1" ht="22.5">
      <c r="A43" s="513"/>
      <c r="B43" s="513"/>
      <c r="C43" s="513"/>
      <c r="D43" s="496"/>
      <c r="E43" s="916"/>
      <c r="F43" s="917"/>
      <c r="G43" s="1878"/>
      <c r="H43" s="531"/>
    </row>
    <row customHeight="1" ht="11.25"/>
    <row s="11644" customFormat="1" customHeight="1" ht="11.25">
      <c r="A45" s="1871" t="s">
        <v>2030</v>
      </c>
    </row>
    <row customHeight="1" ht="11.25"/>
    <row s="3313" customFormat="1" customHeight="1" ht="24">
      <c r="A47" s="2258" t="s">
        <v>429</v>
      </c>
      <c r="B47" s="558"/>
      <c r="C47" s="2269"/>
      <c r="D47" s="501" t="str">
        <f>A47</f>
        <v>5.1</v>
      </c>
      <c r="E47" s="498" t="s">
        <v>430</v>
      </c>
      <c r="F47" s="2032" t="s">
        <v>422</v>
      </c>
      <c r="G47" s="500" t="s">
        <v>431</v>
      </c>
      <c r="H47" s="531"/>
      <c r="I47" s="908"/>
    </row>
    <row s="3313" customFormat="1" customHeight="1" ht="22.5">
      <c r="A48" s="2258"/>
      <c r="B48" s="558"/>
      <c r="C48" s="2269"/>
      <c r="D48" s="496" t="str">
        <f>D47&amp;".1"</f>
        <v>5.1.1</v>
      </c>
      <c r="E48" s="495" t="s">
        <v>432</v>
      </c>
      <c r="F48" s="2033" t="s">
        <v>28</v>
      </c>
      <c r="G48" s="530"/>
      <c r="H48" s="531"/>
      <c r="I48" s="908"/>
    </row>
    <row s="3313" customFormat="1" customHeight="1" ht="22.5">
      <c r="A49" s="2258"/>
      <c r="B49" s="558"/>
      <c r="C49" s="2269"/>
      <c r="D49" s="496" t="str">
        <f>D47&amp;".2"</f>
        <v>5.1.2</v>
      </c>
      <c r="E49" s="495" t="s">
        <v>433</v>
      </c>
      <c r="F49" s="1788" t="s">
        <v>28</v>
      </c>
      <c r="G49" s="500" t="s">
        <v>434</v>
      </c>
      <c r="H49" s="531"/>
      <c r="I49" s="908"/>
    </row>
    <row s="3313" customFormat="1" customHeight="1" ht="22.5">
      <c r="A50" s="2258"/>
      <c r="B50" s="558"/>
      <c r="C50" s="2269"/>
      <c r="D50" s="496" t="str">
        <f>D47&amp;".3"</f>
        <v>5.1.3</v>
      </c>
      <c r="E50" s="495" t="s">
        <v>435</v>
      </c>
      <c r="F50" s="2033" t="s">
        <v>28</v>
      </c>
      <c r="G50" s="530"/>
      <c r="H50" s="531"/>
      <c r="I50" s="908"/>
    </row>
    <row s="3313" customFormat="1" customHeight="1" ht="22.5">
      <c r="A51" s="2258"/>
      <c r="B51" s="558"/>
      <c r="C51" s="2269"/>
      <c r="D51" s="496" t="str">
        <f>D47&amp;".4"</f>
        <v>5.1.4</v>
      </c>
      <c r="E51" s="495" t="s">
        <v>436</v>
      </c>
      <c r="F51" s="2033" t="s">
        <v>28</v>
      </c>
      <c r="G51" s="500" t="s">
        <v>437</v>
      </c>
      <c r="H51" s="531"/>
      <c r="I51" s="908"/>
    </row>
    <row r="54" s="11644" customFormat="1" customHeight="1" ht="17.25">
      <c r="A54" s="1871" t="s">
        <v>2031</v>
      </c>
    </row>
    <row r="56" s="2749" customFormat="1" customHeight="1" ht="18.75">
      <c r="A56" s="145"/>
      <c r="B56" s="1879"/>
      <c r="C56" s="1879"/>
      <c r="D56" s="1880"/>
      <c r="E56" s="1865"/>
      <c r="F56" s="924">
        <v>13</v>
      </c>
      <c r="G56" s="923"/>
      <c r="H56" s="849"/>
      <c r="I56" s="847"/>
      <c r="J56" s="576" t="s">
        <v>63</v>
      </c>
      <c r="K56" s="1881" t="s">
        <v>28</v>
      </c>
      <c r="L56" s="145"/>
      <c r="M56" s="1692"/>
      <c r="N56" s="1692"/>
      <c r="O56" s="1692"/>
      <c r="P56" s="572" t="s">
        <v>508</v>
      </c>
      <c r="Q56" s="572" t="s">
        <v>509</v>
      </c>
      <c r="R56" s="573" t="s">
        <v>510</v>
      </c>
      <c r="S56" s="1692" t="s">
        <v>511</v>
      </c>
      <c r="T56" s="1692"/>
      <c r="U56" s="1692"/>
      <c r="V56" s="1692"/>
    </row>
    <row r="58" s="11644" customFormat="1" customHeight="1" ht="11.25">
      <c r="A58" s="1871" t="s">
        <v>2032</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497</v>
      </c>
      <c r="AQ60" s="1680" t="s">
        <v>497</v>
      </c>
      <c r="AR60" s="1692"/>
      <c r="AS60" s="1692"/>
    </row>
    <row r="62" s="11644" customFormat="1" customHeight="1" ht="11.25">
      <c r="A62" s="1871" t="s">
        <v>2033</v>
      </c>
    </row>
    <row r="64" s="11342" customFormat="1" customHeight="1" ht="15">
      <c r="A64" s="201" t="s">
        <v>92</v>
      </c>
      <c r="B64" s="181" t="s">
        <v>28</v>
      </c>
      <c r="C64" s="1882"/>
      <c r="D64" s="184"/>
      <c r="E64" s="437"/>
      <c r="F64" s="437"/>
      <c r="G64" s="1859"/>
      <c r="H64" s="1881"/>
      <c r="I64" s="1860"/>
      <c r="K64" s="328"/>
      <c r="L64" s="329"/>
    </row>
    <row r="66" s="11644" customFormat="1" customHeight="1" ht="11.25">
      <c r="A66" s="1871" t="s">
        <v>2034</v>
      </c>
    </row>
    <row r="68" s="2774" customFormat="1" customHeight="1" ht="14.25">
      <c r="A68" s="399"/>
      <c r="B68" s="1216"/>
      <c r="C68" s="432"/>
      <c r="D68" s="1866"/>
      <c r="E68" s="942"/>
      <c r="F68" s="1881"/>
      <c r="G68" s="145"/>
      <c r="I68" s="1680"/>
      <c r="J68" s="1680"/>
    </row>
    <row r="70" s="11644" customFormat="1" customHeight="1" ht="11.25">
      <c r="A70" s="1871" t="s">
        <v>2035</v>
      </c>
    </row>
    <row r="72" s="2774" customFormat="1" customHeight="1" ht="27">
      <c r="A72" s="1222"/>
      <c r="B72" s="1222"/>
      <c r="C72" s="1222"/>
      <c r="D72" s="1216"/>
      <c r="E72" s="1883"/>
      <c r="F72" s="2637"/>
      <c r="G72" s="2638"/>
      <c r="H72" s="2639" t="s">
        <v>63</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63</v>
      </c>
      <c r="Z72" s="1864"/>
      <c r="AA72" s="1848">
        <v>1</v>
      </c>
      <c r="AB72" s="1298"/>
      <c r="AD72" s="1692" t="s">
        <v>2036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2037</v>
      </c>
    </row>
    <row r="75" s="11644" customFormat="1" customHeight="1" ht="11.25">
      <c r="A75" s="1871" t="s">
        <v>2038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2036</v>
      </c>
    </row>
    <row r="79" s="11644" customFormat="1" customHeight="1" ht="11.25">
      <c r="A79" s="1871" t="s">
        <v>2039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492</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2040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11644" customFormat="1" customHeight="1" ht="11.25">
      <c r="A89" s="1871" t="s">
        <v>2041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2042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11644" customFormat="1" customHeight="1" ht="11.25">
      <c r="A95" s="1871" t="s">
        <v>2043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11644" customFormat="1" customHeight="1" ht="11.25">
      <c r="A99" s="1871" t="s">
        <v>2044</v>
      </c>
    </row>
    <row r="101" s="2774" customFormat="1" customHeight="1" ht="11.25">
      <c r="A101" s="1222"/>
      <c r="B101" s="1222"/>
      <c r="C101" s="1222"/>
      <c r="D101" s="1216"/>
      <c r="E101" s="1226"/>
      <c r="F101" s="1885"/>
      <c r="G101" s="1886"/>
      <c r="H101" s="2571" t="s">
        <v>179</v>
      </c>
      <c r="I101" s="2572"/>
      <c r="J101" s="2541"/>
      <c r="K101" s="2573"/>
      <c r="L101" s="2163" t="s">
        <v>19</v>
      </c>
      <c r="M101" s="2164"/>
      <c r="N101" s="2042"/>
      <c r="O101" s="1233" t="s">
        <v>492</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2042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2045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11644" customFormat="1" customHeight="1" ht="11.25">
      <c r="A107" s="1871" t="s">
        <v>2046</v>
      </c>
    </row>
    <row customHeight="1" ht="17.25"/>
    <row s="11196"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11196"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11196" customFormat="1" customHeight="1" ht="12">
      <c r="A111" s="980"/>
      <c r="B111" s="979"/>
      <c r="C111" s="980"/>
      <c r="D111" s="980"/>
      <c r="E111" s="980"/>
      <c r="F111" s="1269"/>
      <c r="G111" s="1856" t="s">
        <v>2047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11644" customFormat="1" customHeight="1" ht="11.25">
      <c r="A113" s="1871" t="s">
        <v>2048</v>
      </c>
    </row>
    <row r="115" s="2910" customFormat="1" customHeight="1" ht="15">
      <c r="A115" s="679"/>
      <c r="B115" s="680"/>
      <c r="C115" s="680"/>
      <c r="D115" s="2634" t="s">
        <v>179</v>
      </c>
      <c r="E115" s="2433" t="s">
        <v>175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726</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681</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682</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727</v>
      </c>
      <c r="F118" s="2432"/>
      <c r="G118" s="2432"/>
      <c r="H118" s="2432"/>
      <c r="I118" s="2432"/>
      <c r="J118" s="2432"/>
      <c r="K118" s="2432"/>
      <c r="L118" s="2432"/>
      <c r="M118" s="2432"/>
      <c r="N118" s="2432"/>
      <c r="O118" s="2432"/>
      <c r="P118" s="2432"/>
      <c r="Q118" s="614">
        <f>SUMIF(T119:T120,"i",Q119:Q120)</f>
        <v>0</v>
      </c>
      <c r="R118" s="1073"/>
      <c r="S118" s="1854" t="s">
        <v>728</v>
      </c>
      <c r="T118" s="773" t="s">
        <v>729</v>
      </c>
      <c r="U118" s="2430">
        <v>1</v>
      </c>
      <c r="V118" s="2430" t="s">
        <v>692</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2049</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730</v>
      </c>
      <c r="F121" s="2432"/>
      <c r="G121" s="2432"/>
      <c r="H121" s="2432"/>
      <c r="I121" s="2432"/>
      <c r="J121" s="2432"/>
      <c r="K121" s="2432"/>
      <c r="L121" s="2432"/>
      <c r="M121" s="2432"/>
      <c r="N121" s="2432"/>
      <c r="O121" s="2432"/>
      <c r="P121" s="2432"/>
      <c r="Q121" s="614">
        <f>SUMIF(T122:T123,"i",Q122:Q123)</f>
        <v>0</v>
      </c>
      <c r="R121" s="1073"/>
      <c r="S121" s="1854" t="s">
        <v>731</v>
      </c>
      <c r="T121" s="773" t="s">
        <v>729</v>
      </c>
      <c r="U121" s="2430">
        <v>1</v>
      </c>
      <c r="V121" s="2430" t="s">
        <v>692</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2049</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11644" customFormat="1" customHeight="1" ht="11.25">
      <c r="A125" s="1871" t="s">
        <v>2050</v>
      </c>
    </row>
    <row r="127" s="2910" customFormat="1" customHeight="1" ht="15">
      <c r="A127" s="679"/>
      <c r="B127" s="680"/>
      <c r="C127" s="680"/>
      <c r="D127" s="2634" t="s">
        <v>179</v>
      </c>
      <c r="E127" s="2433" t="s">
        <v>175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726</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681</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682</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727</v>
      </c>
      <c r="F130" s="2432"/>
      <c r="G130" s="2432"/>
      <c r="H130" s="2432"/>
      <c r="I130" s="2432"/>
      <c r="J130" s="2432"/>
      <c r="K130" s="2432"/>
      <c r="L130" s="2432"/>
      <c r="M130" s="2432"/>
      <c r="N130" s="2432"/>
      <c r="O130" s="2432"/>
      <c r="P130" s="2432"/>
      <c r="Q130" s="614">
        <f>SUMIF(T131:T132,"i",Q131:Q132)</f>
        <v>0</v>
      </c>
      <c r="R130" s="1073"/>
      <c r="S130" s="1854" t="s">
        <v>728</v>
      </c>
      <c r="T130" s="773" t="s">
        <v>729</v>
      </c>
      <c r="U130" s="2430">
        <v>1</v>
      </c>
      <c r="V130" s="2430" t="s">
        <v>692</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2049</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4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729</v>
      </c>
      <c r="U133" s="2430">
        <v>1</v>
      </c>
      <c r="V133" s="2430" t="s">
        <v>692</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4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4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11644" customFormat="1" customHeight="1" ht="11.25">
      <c r="A137" s="1871" t="s">
        <v>2051</v>
      </c>
    </row>
    <row r="139" s="2910" customFormat="1" customHeight="1" ht="45">
      <c r="A139" s="1862"/>
      <c r="B139" s="1216"/>
      <c r="C139" s="468"/>
      <c r="D139" s="145"/>
      <c r="E139" s="2628"/>
      <c r="F139" s="2164" t="s">
        <v>179</v>
      </c>
      <c r="G139" s="2631" t="s">
        <v>28</v>
      </c>
      <c r="H139" s="345"/>
      <c r="I139" s="693" t="s">
        <v>179</v>
      </c>
      <c r="J139" s="1863" t="s">
        <v>2052</v>
      </c>
      <c r="K139" s="694" t="s">
        <v>663</v>
      </c>
      <c r="L139" s="2280" t="s">
        <v>663</v>
      </c>
      <c r="M139" s="2633"/>
      <c r="N139" s="694" t="s">
        <v>663</v>
      </c>
      <c r="O139" s="694" t="s">
        <v>663</v>
      </c>
      <c r="P139" s="694" t="s">
        <v>663</v>
      </c>
      <c r="Q139" s="695">
        <f>SUM(Q140:Q142)</f>
        <v>0</v>
      </c>
      <c r="R139" s="695">
        <f>IF(R136=0,0,(Q136/R136)*100)</f>
        <v>0</v>
      </c>
      <c r="S139" s="2235"/>
      <c r="T139" s="773" t="s">
        <v>729</v>
      </c>
      <c r="U139" s="145"/>
      <c r="V139" s="145"/>
      <c r="AC139" s="145"/>
    </row>
    <row s="2910" customFormat="1" customHeight="1" ht="11.25">
      <c r="A140" s="1862"/>
      <c r="B140" s="1216"/>
      <c r="C140" s="468"/>
      <c r="D140" s="145"/>
      <c r="E140" s="2629"/>
      <c r="F140" s="2164"/>
      <c r="G140" s="2631"/>
      <c r="H140" s="2183"/>
      <c r="I140" s="2571" t="s">
        <v>1138</v>
      </c>
      <c r="J140" s="2625"/>
      <c r="K140" s="2626"/>
      <c r="L140" s="696"/>
      <c r="M140" s="697" t="s">
        <v>179</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2053</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2054</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1138</v>
      </c>
      <c r="J147" s="2625"/>
      <c r="K147" s="2626"/>
      <c r="L147" s="696"/>
      <c r="M147" s="697" t="s">
        <v>179</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2053</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179</v>
      </c>
      <c r="N150" s="1851"/>
      <c r="O150" s="698"/>
      <c r="P150" s="699"/>
      <c r="Q150" s="698"/>
      <c r="R150" s="700">
        <v>0</v>
      </c>
      <c r="S150" s="145"/>
      <c r="T150" s="773"/>
      <c r="U150" s="145"/>
      <c r="V150" s="145"/>
      <c r="AC150" s="145"/>
    </row>
    <row r="152" s="11644" customFormat="1" customHeight="1" ht="17.25">
      <c r="A152" s="1871" t="s">
        <v>2055</v>
      </c>
    </row>
    <row customHeight="1" ht="17.25">
      <c r="G153" s="1895"/>
      <c r="H153" s="1895"/>
      <c r="I153" s="1895"/>
      <c r="M153" s="1891"/>
    </row>
    <row s="2982" customFormat="1" customHeight="1" ht="17.25">
      <c r="A154" s="1896"/>
      <c r="C154" s="1898"/>
      <c r="D154" s="2585"/>
      <c r="E154" s="2199"/>
      <c r="F154" s="2201"/>
      <c r="G154" s="2587"/>
      <c r="H154" s="2585"/>
      <c r="I154" s="2585">
        <v>1</v>
      </c>
      <c r="J154" s="2557"/>
      <c r="K154" s="2241" t="s">
        <v>63</v>
      </c>
      <c r="L154" s="2164"/>
      <c r="M154" s="2164" t="s">
        <v>179</v>
      </c>
      <c r="N154" s="2560" t="str">
        <f>IF(Z154="","",INDEX(TERRITORY_MR_LIST,MATCH(Z154,TERRITORY_LIST_ID,0)))</f>
        <v/>
      </c>
      <c r="O154" s="2241" t="s">
        <v>63</v>
      </c>
      <c r="P154" s="2164"/>
      <c r="Q154" s="2164" t="s">
        <v>179</v>
      </c>
      <c r="R154" s="2558" t="s">
        <v>28</v>
      </c>
      <c r="S154" s="2163" t="s">
        <v>63</v>
      </c>
      <c r="T154" s="1867"/>
      <c r="U154" s="1867" t="s">
        <v>179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8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530</v>
      </c>
      <c r="W155" s="375"/>
      <c r="Y155" s="1315"/>
      <c r="Z155" s="1315"/>
      <c r="AA155" s="1315"/>
      <c r="AB155" s="1315"/>
      <c r="AC155" s="1315"/>
      <c r="AD155" s="1315"/>
      <c r="AE155" s="1315"/>
      <c r="AF155" s="1315"/>
      <c r="AG155" s="1315"/>
      <c r="AH155" s="1315"/>
      <c r="AI155" s="1315"/>
      <c r="AJ155" s="1315"/>
      <c r="AK155" s="1315"/>
    </row>
    <row s="2982" customFormat="1" customHeight="1" ht="17.25">
      <c r="A156" s="1896"/>
      <c r="C156" s="1901"/>
      <c r="D156" s="2559"/>
      <c r="E156" s="2586"/>
      <c r="F156" s="2202"/>
      <c r="G156" s="2588"/>
      <c r="H156" s="2559"/>
      <c r="I156" s="2559"/>
      <c r="J156" s="2589"/>
      <c r="K156" s="2242"/>
      <c r="L156" s="2559"/>
      <c r="M156" s="2559"/>
      <c r="N156" s="2561"/>
      <c r="O156" s="2168"/>
      <c r="P156" s="373"/>
      <c r="Q156" s="374"/>
      <c r="R156" s="374" t="s">
        <v>315</v>
      </c>
      <c r="S156" s="1902"/>
      <c r="T156" s="1902"/>
      <c r="U156" s="1902"/>
      <c r="V156" s="1902"/>
      <c r="W156" s="375"/>
      <c r="Y156" s="1315"/>
      <c r="Z156" s="1315"/>
      <c r="AA156" s="1315"/>
      <c r="AB156" s="1315"/>
      <c r="AC156" s="1315"/>
      <c r="AD156" s="1315"/>
      <c r="AE156" s="1315"/>
      <c r="AF156" s="1315"/>
      <c r="AG156" s="1315"/>
      <c r="AH156" s="1315"/>
      <c r="AI156" s="1315"/>
      <c r="AJ156" s="1315"/>
      <c r="AK156" s="1315"/>
    </row>
    <row s="2982" customFormat="1" customHeight="1" ht="17.25">
      <c r="A157" s="1896"/>
      <c r="C157" s="1901"/>
      <c r="D157" s="2559"/>
      <c r="E157" s="2586"/>
      <c r="F157" s="2202"/>
      <c r="G157" s="2588"/>
      <c r="H157" s="2559"/>
      <c r="I157" s="2559"/>
      <c r="J157" s="2589"/>
      <c r="K157" s="2168"/>
      <c r="L157" s="373"/>
      <c r="M157" s="374"/>
      <c r="N157" s="374" t="s">
        <v>368</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82" customFormat="1" customHeight="1" ht="17.25">
      <c r="A158" s="1896"/>
      <c r="C158" s="1901"/>
      <c r="D158" s="2559"/>
      <c r="E158" s="2586"/>
      <c r="F158" s="2203"/>
      <c r="G158" s="2588"/>
      <c r="H158" s="373"/>
      <c r="I158" s="374"/>
      <c r="J158" s="374" t="s">
        <v>369</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82" customFormat="1" customHeight="1" ht="17.25">
      <c r="A160" s="1896"/>
      <c r="C160" s="1898"/>
      <c r="D160" s="1886"/>
      <c r="E160" s="1903"/>
      <c r="F160" s="1840"/>
      <c r="G160" s="1904"/>
      <c r="H160" s="2585"/>
      <c r="I160" s="2585">
        <v>1</v>
      </c>
      <c r="J160" s="2557"/>
      <c r="K160" s="2241" t="s">
        <v>63</v>
      </c>
      <c r="L160" s="2164"/>
      <c r="M160" s="2164" t="s">
        <v>179</v>
      </c>
      <c r="N160" s="2560" t="str">
        <f>IF(Z160="","",INDEX(TERRITORY_MR_LIST,MATCH(Z160,TERRITORY_LIST_ID,0)))</f>
        <v/>
      </c>
      <c r="O160" s="2241" t="s">
        <v>63</v>
      </c>
      <c r="P160" s="2164"/>
      <c r="Q160" s="2164" t="s">
        <v>179</v>
      </c>
      <c r="R160" s="2558" t="s">
        <v>28</v>
      </c>
      <c r="S160" s="2163" t="s">
        <v>63</v>
      </c>
      <c r="T160" s="1867"/>
      <c r="U160" s="1867" t="s">
        <v>179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8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530</v>
      </c>
      <c r="W161" s="375"/>
      <c r="Y161" s="1315"/>
      <c r="Z161" s="1315"/>
      <c r="AA161" s="1315"/>
      <c r="AB161" s="1315"/>
      <c r="AC161" s="1315"/>
      <c r="AD161" s="1315"/>
      <c r="AE161" s="1315"/>
      <c r="AF161" s="1315"/>
      <c r="AG161" s="1315"/>
      <c r="AH161" s="1315"/>
      <c r="AI161" s="1315"/>
      <c r="AJ161" s="1315"/>
      <c r="AK161" s="1315"/>
    </row>
    <row s="2982" customFormat="1" customHeight="1" ht="17.25">
      <c r="A162" s="1896"/>
      <c r="C162" s="1901"/>
      <c r="D162" s="1886"/>
      <c r="E162" s="1903"/>
      <c r="F162" s="1840"/>
      <c r="G162" s="1904"/>
      <c r="H162" s="2559"/>
      <c r="I162" s="2559"/>
      <c r="J162" s="2589"/>
      <c r="K162" s="2242"/>
      <c r="L162" s="2559"/>
      <c r="M162" s="2559"/>
      <c r="N162" s="2561"/>
      <c r="O162" s="2168"/>
      <c r="P162" s="373"/>
      <c r="Q162" s="374"/>
      <c r="R162" s="374" t="s">
        <v>315</v>
      </c>
      <c r="S162" s="1902"/>
      <c r="T162" s="1902"/>
      <c r="U162" s="1902"/>
      <c r="V162" s="1902"/>
      <c r="W162" s="375"/>
      <c r="Y162" s="1315"/>
      <c r="Z162" s="1315"/>
      <c r="AA162" s="1315"/>
      <c r="AB162" s="1315"/>
      <c r="AC162" s="1315"/>
      <c r="AD162" s="1315"/>
      <c r="AE162" s="1315"/>
      <c r="AF162" s="1315"/>
      <c r="AG162" s="1315"/>
      <c r="AH162" s="1315"/>
      <c r="AI162" s="1315"/>
      <c r="AJ162" s="1315"/>
      <c r="AK162" s="1315"/>
    </row>
    <row s="2982" customFormat="1" customHeight="1" ht="17.25">
      <c r="A163" s="1896"/>
      <c r="C163" s="1901"/>
      <c r="D163" s="1886"/>
      <c r="E163" s="1903"/>
      <c r="F163" s="1840"/>
      <c r="G163" s="1904"/>
      <c r="H163" s="2559"/>
      <c r="I163" s="2559"/>
      <c r="J163" s="2589"/>
      <c r="K163" s="2168"/>
      <c r="L163" s="373"/>
      <c r="M163" s="374"/>
      <c r="N163" s="374" t="s">
        <v>368</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82" customFormat="1" customHeight="1" ht="17.25">
      <c r="A165" s="1896"/>
      <c r="C165" s="1898"/>
      <c r="D165" s="1886"/>
      <c r="E165" s="1903"/>
      <c r="F165" s="1840"/>
      <c r="G165" s="1904"/>
      <c r="H165" s="1886"/>
      <c r="I165" s="1886"/>
      <c r="J165" s="1905"/>
      <c r="K165" s="1816"/>
      <c r="L165" s="2164"/>
      <c r="M165" s="2164" t="s">
        <v>179</v>
      </c>
      <c r="N165" s="2560" t="str">
        <f>IF(Z165="","",INDEX(TERRITORY_MR_LIST,MATCH(Z165,TERRITORY_LIST_ID,0)))</f>
        <v/>
      </c>
      <c r="O165" s="2241" t="s">
        <v>63</v>
      </c>
      <c r="P165" s="2164"/>
      <c r="Q165" s="2164" t="s">
        <v>179</v>
      </c>
      <c r="R165" s="2558" t="s">
        <v>28</v>
      </c>
      <c r="S165" s="2163" t="s">
        <v>63</v>
      </c>
      <c r="T165" s="1867"/>
      <c r="U165" s="1867" t="s">
        <v>179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8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530</v>
      </c>
      <c r="W166" s="375"/>
      <c r="Y166" s="1315"/>
      <c r="Z166" s="1315"/>
      <c r="AA166" s="1315"/>
      <c r="AB166" s="1315"/>
      <c r="AC166" s="1315"/>
      <c r="AD166" s="1315"/>
      <c r="AE166" s="1315"/>
      <c r="AF166" s="1315"/>
      <c r="AG166" s="1315"/>
      <c r="AH166" s="1315"/>
      <c r="AI166" s="1315"/>
      <c r="AJ166" s="1315"/>
      <c r="AK166" s="1315"/>
    </row>
    <row s="2982" customFormat="1" customHeight="1" ht="17.25">
      <c r="A167" s="1896"/>
      <c r="C167" s="1901"/>
      <c r="D167" s="1886"/>
      <c r="E167" s="1903"/>
      <c r="F167" s="1840"/>
      <c r="G167" s="1904"/>
      <c r="H167" s="1886"/>
      <c r="I167" s="1886"/>
      <c r="J167" s="1905"/>
      <c r="K167" s="1816"/>
      <c r="L167" s="2559"/>
      <c r="M167" s="2559"/>
      <c r="N167" s="2561"/>
      <c r="O167" s="2168"/>
      <c r="P167" s="373"/>
      <c r="Q167" s="374"/>
      <c r="R167" s="374" t="s">
        <v>315</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82" customFormat="1" customHeight="1" ht="17.25">
      <c r="A169" s="1896"/>
      <c r="C169" s="1898"/>
      <c r="D169" s="1886"/>
      <c r="E169" s="1903"/>
      <c r="F169" s="1840"/>
      <c r="G169" s="1904"/>
      <c r="H169" s="1886"/>
      <c r="I169" s="1886"/>
      <c r="J169" s="1905"/>
      <c r="K169" s="1816"/>
      <c r="L169" s="1812"/>
      <c r="M169" s="1812"/>
      <c r="N169" s="2104"/>
      <c r="O169" s="1843"/>
      <c r="P169" s="2164"/>
      <c r="Q169" s="2164" t="s">
        <v>179</v>
      </c>
      <c r="R169" s="2558" t="s">
        <v>28</v>
      </c>
      <c r="S169" s="2163" t="s">
        <v>63</v>
      </c>
      <c r="T169" s="1867"/>
      <c r="U169" s="1867" t="s">
        <v>179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8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530</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8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179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11644" customFormat="1" customHeight="1" ht="17.25">
      <c r="A174" s="1871" t="s">
        <v>2056</v>
      </c>
    </row>
    <row customHeight="1" ht="17.25">
      <c r="G175" s="1895"/>
      <c r="H175" s="1895"/>
      <c r="I175" s="1895"/>
      <c r="M175" s="1891"/>
    </row>
    <row s="2982" customFormat="1" customHeight="1" ht="17.25">
      <c r="A176" s="1896"/>
      <c r="C176" s="1898"/>
      <c r="D176" s="2585"/>
      <c r="E176" s="2199"/>
      <c r="F176" s="2201"/>
      <c r="G176" s="2587"/>
      <c r="H176" s="2585"/>
      <c r="I176" s="2585">
        <v>1</v>
      </c>
      <c r="J176" s="2557"/>
      <c r="K176" s="2241" t="s">
        <v>63</v>
      </c>
      <c r="L176" s="2164"/>
      <c r="M176" s="2164" t="s">
        <v>179</v>
      </c>
      <c r="N176" s="2560" t="str">
        <f>IF(Z176="","",INDEX(TERRITORY_MR_LIST,MATCH(Z176,TERRITORY_LIST_ID,0)))</f>
        <v/>
      </c>
      <c r="O176" s="2241" t="s">
        <v>63</v>
      </c>
      <c r="P176" s="2164"/>
      <c r="Q176" s="2164" t="s">
        <v>179</v>
      </c>
      <c r="R176" s="2558" t="s">
        <v>28</v>
      </c>
      <c r="S176" s="2462" t="s">
        <v>19</v>
      </c>
      <c r="T176" s="1858"/>
      <c r="U176" s="1858" t="s">
        <v>179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8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82" customFormat="1" customHeight="1" ht="17.25">
      <c r="A178" s="1896"/>
      <c r="C178" s="1901"/>
      <c r="D178" s="2559"/>
      <c r="E178" s="2586"/>
      <c r="F178" s="2202"/>
      <c r="G178" s="2588"/>
      <c r="H178" s="2559"/>
      <c r="I178" s="2559"/>
      <c r="J178" s="2589"/>
      <c r="K178" s="2242"/>
      <c r="L178" s="2559"/>
      <c r="M178" s="2559"/>
      <c r="N178" s="2561"/>
      <c r="O178" s="2168"/>
      <c r="P178" s="373"/>
      <c r="Q178" s="374"/>
      <c r="R178" s="374" t="s">
        <v>315</v>
      </c>
      <c r="S178" s="1902"/>
      <c r="T178" s="1902"/>
      <c r="U178" s="1902"/>
      <c r="V178" s="1902"/>
      <c r="W178" s="1489"/>
      <c r="Y178" s="1315"/>
      <c r="Z178" s="1315"/>
      <c r="AA178" s="1315"/>
      <c r="AB178" s="1315"/>
      <c r="AC178" s="1315"/>
      <c r="AD178" s="1315"/>
      <c r="AE178" s="1315"/>
      <c r="AF178" s="1315"/>
      <c r="AG178" s="1315"/>
      <c r="AH178" s="1315"/>
      <c r="AI178" s="1315"/>
      <c r="AJ178" s="1315"/>
      <c r="AK178" s="1315"/>
    </row>
    <row s="2982" customFormat="1" customHeight="1" ht="17.25">
      <c r="A179" s="1896"/>
      <c r="C179" s="1901"/>
      <c r="D179" s="2559"/>
      <c r="E179" s="2586"/>
      <c r="F179" s="2202"/>
      <c r="G179" s="2588"/>
      <c r="H179" s="2559"/>
      <c r="I179" s="2559"/>
      <c r="J179" s="2589"/>
      <c r="K179" s="2168"/>
      <c r="L179" s="373"/>
      <c r="M179" s="374"/>
      <c r="N179" s="374" t="s">
        <v>368</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82" customFormat="1" customHeight="1" ht="17.25">
      <c r="A180" s="1896"/>
      <c r="C180" s="1901"/>
      <c r="D180" s="2559"/>
      <c r="E180" s="2586"/>
      <c r="F180" s="2203"/>
      <c r="G180" s="2588"/>
      <c r="H180" s="373"/>
      <c r="I180" s="374"/>
      <c r="J180" s="374" t="s">
        <v>369</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82" customFormat="1" customHeight="1" ht="17.25">
      <c r="A182" s="1896"/>
      <c r="C182" s="1898"/>
      <c r="D182" s="1886"/>
      <c r="E182" s="1903"/>
      <c r="F182" s="1840"/>
      <c r="G182" s="1904"/>
      <c r="H182" s="2585"/>
      <c r="I182" s="2585">
        <v>1</v>
      </c>
      <c r="J182" s="2557"/>
      <c r="K182" s="2241" t="s">
        <v>63</v>
      </c>
      <c r="L182" s="2164"/>
      <c r="M182" s="2164" t="s">
        <v>179</v>
      </c>
      <c r="N182" s="2560" t="str">
        <f>IF(Z182="","",INDEX(TERRITORY_MR_LIST,MATCH(Z182,TERRITORY_LIST_ID,0)))</f>
        <v/>
      </c>
      <c r="O182" s="2241" t="s">
        <v>63</v>
      </c>
      <c r="P182" s="2164"/>
      <c r="Q182" s="2164" t="s">
        <v>179</v>
      </c>
      <c r="R182" s="2558" t="s">
        <v>28</v>
      </c>
      <c r="S182" s="2462" t="s">
        <v>19</v>
      </c>
      <c r="T182" s="1858"/>
      <c r="U182" s="1858" t="s">
        <v>179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8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82" customFormat="1" customHeight="1" ht="17.25">
      <c r="A184" s="1896"/>
      <c r="C184" s="1901"/>
      <c r="D184" s="1886"/>
      <c r="E184" s="1903"/>
      <c r="F184" s="1840"/>
      <c r="G184" s="1904"/>
      <c r="H184" s="2559"/>
      <c r="I184" s="2559"/>
      <c r="J184" s="2589"/>
      <c r="K184" s="2242"/>
      <c r="L184" s="2559"/>
      <c r="M184" s="2559"/>
      <c r="N184" s="2561"/>
      <c r="O184" s="2168"/>
      <c r="P184" s="373"/>
      <c r="Q184" s="374"/>
      <c r="R184" s="374" t="s">
        <v>315</v>
      </c>
      <c r="S184" s="1902"/>
      <c r="T184" s="1902"/>
      <c r="U184" s="1902"/>
      <c r="V184" s="1902"/>
      <c r="W184" s="1489"/>
      <c r="Y184" s="1315"/>
      <c r="Z184" s="1315"/>
      <c r="AA184" s="1315"/>
      <c r="AB184" s="1315"/>
      <c r="AC184" s="1315"/>
      <c r="AD184" s="1315"/>
      <c r="AE184" s="1315"/>
      <c r="AF184" s="1315"/>
      <c r="AG184" s="1315"/>
      <c r="AH184" s="1315"/>
      <c r="AI184" s="1315"/>
      <c r="AJ184" s="1315"/>
      <c r="AK184" s="1315"/>
    </row>
    <row s="2982" customFormat="1" customHeight="1" ht="17.25">
      <c r="A185" s="1896"/>
      <c r="C185" s="1901"/>
      <c r="D185" s="1886"/>
      <c r="E185" s="1903"/>
      <c r="F185" s="1840"/>
      <c r="G185" s="1904"/>
      <c r="H185" s="2559"/>
      <c r="I185" s="2559"/>
      <c r="J185" s="2589"/>
      <c r="K185" s="2168"/>
      <c r="L185" s="373"/>
      <c r="M185" s="374"/>
      <c r="N185" s="374" t="s">
        <v>368</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82" customFormat="1" customHeight="1" ht="17.25">
      <c r="A187" s="1896"/>
      <c r="C187" s="1898"/>
      <c r="D187" s="1886"/>
      <c r="E187" s="1903"/>
      <c r="F187" s="1840"/>
      <c r="G187" s="1904"/>
      <c r="H187" s="1886"/>
      <c r="I187" s="1886"/>
      <c r="J187" s="1907"/>
      <c r="K187" s="1904"/>
      <c r="L187" s="2164"/>
      <c r="M187" s="2164" t="s">
        <v>179</v>
      </c>
      <c r="N187" s="2560" t="str">
        <f>IF(Z187="","",INDEX(TERRITORY_MR_LIST,MATCH(Z187,TERRITORY_LIST_ID,0)))</f>
        <v/>
      </c>
      <c r="O187" s="2241" t="s">
        <v>63</v>
      </c>
      <c r="P187" s="2164"/>
      <c r="Q187" s="2164" t="s">
        <v>179</v>
      </c>
      <c r="R187" s="2558" t="s">
        <v>28</v>
      </c>
      <c r="S187" s="2462" t="s">
        <v>19</v>
      </c>
      <c r="T187" s="1858"/>
      <c r="U187" s="1858" t="s">
        <v>179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8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82" customFormat="1" customHeight="1" ht="17.25">
      <c r="A189" s="1896"/>
      <c r="C189" s="1901"/>
      <c r="D189" s="1886"/>
      <c r="E189" s="1903"/>
      <c r="F189" s="1840"/>
      <c r="G189" s="1904"/>
      <c r="H189" s="1886"/>
      <c r="I189" s="1886"/>
      <c r="J189" s="1907"/>
      <c r="K189" s="1904"/>
      <c r="L189" s="2559"/>
      <c r="M189" s="2559"/>
      <c r="N189" s="2561"/>
      <c r="O189" s="2168"/>
      <c r="P189" s="373"/>
      <c r="Q189" s="374"/>
      <c r="R189" s="374" t="s">
        <v>315</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82" customFormat="1" customHeight="1" ht="17.25">
      <c r="A191" s="1896"/>
      <c r="C191" s="1898"/>
      <c r="D191" s="1886"/>
      <c r="E191" s="1903"/>
      <c r="F191" s="1840"/>
      <c r="G191" s="1904"/>
      <c r="H191" s="1886"/>
      <c r="I191" s="1886"/>
      <c r="J191" s="1907"/>
      <c r="K191" s="1904"/>
      <c r="L191" s="1886"/>
      <c r="M191" s="1886"/>
      <c r="N191" s="2104"/>
      <c r="O191" s="1843"/>
      <c r="P191" s="2164"/>
      <c r="Q191" s="2164" t="s">
        <v>179</v>
      </c>
      <c r="R191" s="2558" t="s">
        <v>28</v>
      </c>
      <c r="S191" s="2462" t="s">
        <v>19</v>
      </c>
      <c r="T191" s="1858"/>
      <c r="U191" s="1858" t="s">
        <v>179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8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11644" customFormat="1" customHeight="1" ht="17.25">
      <c r="A200" s="1871" t="s">
        <v>2057</v>
      </c>
    </row>
    <row customHeight="1" ht="17.25">
      <c r="G201" s="1895"/>
      <c r="H201" s="1895"/>
      <c r="I201" s="1895"/>
      <c r="M201" s="1891"/>
    </row>
    <row s="2910" customFormat="1" customHeight="1" ht="15">
      <c r="D202" s="2579"/>
      <c r="E202" s="2255"/>
      <c r="F202" s="2255"/>
      <c r="G202" s="2241"/>
      <c r="H202" s="1620"/>
      <c r="I202" s="2583">
        <v>1</v>
      </c>
      <c r="J202" s="2557"/>
      <c r="K202" s="1635"/>
      <c r="L202" s="2241" t="s">
        <v>63</v>
      </c>
      <c r="M202" s="2241" t="s">
        <v>63</v>
      </c>
      <c r="N202" s="1620"/>
      <c r="O202" s="2164" t="s">
        <v>179</v>
      </c>
      <c r="P202" s="2573"/>
      <c r="Q202" s="1636"/>
      <c r="R202" s="2241" t="s">
        <v>63</v>
      </c>
      <c r="S202" s="2241" t="s">
        <v>63</v>
      </c>
      <c r="T202" s="1911"/>
      <c r="U202" s="2164" t="s">
        <v>179</v>
      </c>
      <c r="V202" s="2580" t="str">
        <f>IF(AK202="","",INDEX(TERRITORY_MR_LIST,MATCH(AK202,TERRITORY_LIST_ID,0)))</f>
        <v/>
      </c>
      <c r="W202" s="1637"/>
      <c r="X202" s="2241" t="s">
        <v>63</v>
      </c>
      <c r="Y202" s="2241" t="s">
        <v>19</v>
      </c>
      <c r="Z202" s="1620"/>
      <c r="AA202" s="2164" t="s">
        <v>179</v>
      </c>
      <c r="AB202" s="2582"/>
      <c r="AC202" s="1638"/>
      <c r="AD202" s="2241" t="s">
        <v>63</v>
      </c>
      <c r="AE202" s="2241" t="s">
        <v>19</v>
      </c>
      <c r="AF202" s="1618"/>
      <c r="AG202" s="1867" t="s">
        <v>179</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2058</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2059</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173</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2060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43" customFormat="1" customHeight="1" ht="11.25">
      <c r="D207" s="2579"/>
      <c r="E207" s="2255"/>
      <c r="F207" s="2255"/>
      <c r="G207" s="2168"/>
      <c r="H207" s="1626"/>
      <c r="I207" s="1627"/>
      <c r="J207" s="2574" t="s">
        <v>369</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4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07F21-725B-3588-3D93-79EE6AD24C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1933" width="43.140625"/>
    <col min="2" max="2" style="11933" width="43.140625" hidden="1"/>
    <col min="3" max="3" style="11933" width="43.140625"/>
    <col min="4" max="5" style="11933" width="36.421875" customWidth="1"/>
    <col min="6" max="8" style="11934" width="36.421875" customWidth="1"/>
  </cols>
  <sheetData>
    <row customHeight="1" ht="9">
      <c r="A1" s="902" t="s">
        <v>2061</v>
      </c>
      <c r="B1" s="902"/>
      <c r="C1" s="1038" t="s">
        <v>2062</v>
      </c>
      <c r="D1" s="1036" t="s">
        <v>924</v>
      </c>
      <c r="E1" s="1036" t="s">
        <v>970</v>
      </c>
      <c r="F1" s="1036" t="s">
        <v>1023</v>
      </c>
      <c r="G1" s="1036" t="s">
        <v>1010</v>
      </c>
      <c r="H1" s="1036" t="s">
        <v>1737</v>
      </c>
    </row>
    <row customHeight="1" ht="9">
      <c r="A2" s="1039" t="s">
        <v>2063</v>
      </c>
      <c r="B2" s="1039"/>
      <c r="C2" s="1040" t="str">
        <f>INDEX(TEMPLATE_NUMBER_FORM_LIST,MATCH(TEMPLATE_SPHERE,TEMPLATE_SPHERE_LIST,0))</f>
        <v>10</v>
      </c>
      <c r="D2" s="1039" t="s">
        <v>1590</v>
      </c>
      <c r="E2" s="1039" t="s">
        <v>142</v>
      </c>
      <c r="F2" s="1041" t="s">
        <v>142</v>
      </c>
      <c r="G2" s="1039" t="s">
        <v>142</v>
      </c>
      <c r="H2" s="1042"/>
    </row>
    <row customHeight="1" ht="63">
      <c r="A3" s="902"/>
      <c r="B3" s="902" t="s">
        <v>179</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2064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2065</v>
      </c>
      <c r="B4" s="902" t="s">
        <v>105</v>
      </c>
      <c r="C4" s="1040" t="str">
        <f>IF(TEMPLATE_SPHERE="HEAT",D4,IF(TEMPLATE_SPHERE="TKO",H4,E4))</f>
        <v>Форма 1. Информация об организации, осуществляющей горячее водоснабжение (общая информация)</v>
      </c>
      <c r="D4" s="1039" t="s">
        <v>2066</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2067</v>
      </c>
    </row>
    <row customHeight="1" ht="117">
      <c r="A5" s="902" t="s">
        <v>2068</v>
      </c>
      <c r="B5" s="902" t="s">
        <v>92</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2069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2070</v>
      </c>
    </row>
    <row customHeight="1" ht="90">
      <c r="A6" s="902" t="s">
        <v>2071</v>
      </c>
      <c r="B6" s="902" t="s">
        <v>93</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2072</v>
      </c>
      <c r="B7" s="902" t="s">
        <v>101</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2073</v>
      </c>
      <c r="E7" s="902" t="s">
        <v>2074</v>
      </c>
      <c r="F7" s="1042"/>
      <c r="G7" s="1042"/>
      <c r="H7" s="1042"/>
    </row>
    <row customHeight="1" ht="108">
      <c r="A8" s="902" t="s">
        <v>2075</v>
      </c>
      <c r="B8" s="902" t="s">
        <v>94</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1278</v>
      </c>
      <c r="E8" s="902" t="s">
        <v>2076</v>
      </c>
      <c r="F8" s="1042"/>
      <c r="G8" s="1042"/>
      <c r="H8" s="1042"/>
    </row>
    <row customHeight="1" ht="99">
      <c r="A9" s="902" t="s">
        <v>2077</v>
      </c>
      <c r="B9" s="902"/>
      <c r="C9" s="902" t="s">
        <v>2078</v>
      </c>
      <c r="D9" s="902"/>
      <c r="E9" s="902"/>
      <c r="F9" s="1042"/>
      <c r="G9" s="1042"/>
      <c r="H9" s="1042"/>
    </row>
    <row customHeight="1" ht="126">
      <c r="A10" s="902" t="s">
        <v>2079</v>
      </c>
      <c r="B10" s="902"/>
      <c r="C10" s="902" t="s">
        <v>2080</v>
      </c>
      <c r="D10" s="902"/>
      <c r="E10" s="902"/>
      <c r="F10" s="1042"/>
      <c r="G10" s="1042"/>
      <c r="H10" s="1042"/>
    </row>
    <row customHeight="1" ht="108">
      <c r="A11" s="902" t="s">
        <v>2081</v>
      </c>
      <c r="B11" s="902"/>
      <c r="C11" s="902" t="s">
        <v>2082</v>
      </c>
      <c r="D11" s="902"/>
      <c r="E11" s="902"/>
      <c r="F11" s="1042"/>
      <c r="G11" s="1042"/>
      <c r="H11" s="1042"/>
    </row>
    <row customHeight="1" ht="54">
      <c r="A12" s="902" t="s">
        <v>2083</v>
      </c>
      <c r="B12" s="902"/>
      <c r="C12" s="902" t="s">
        <v>2084</v>
      </c>
      <c r="D12" s="902"/>
      <c r="E12" s="902"/>
      <c r="F12" s="1042"/>
      <c r="G12" s="1042"/>
      <c r="H12" s="1042"/>
    </row>
    <row customHeight="1" ht="45">
      <c r="A13" s="902" t="s">
        <v>2085</v>
      </c>
      <c r="B13" s="902"/>
      <c r="C13" s="902" t="s">
        <v>2086</v>
      </c>
      <c r="D13" s="902"/>
      <c r="E13" s="902"/>
      <c r="F13" s="1042"/>
      <c r="G13" s="1042"/>
      <c r="H13" s="1042"/>
    </row>
    <row customHeight="1" ht="117">
      <c r="A14" s="902" t="s">
        <v>2087</v>
      </c>
      <c r="B14" s="902"/>
      <c r="C14" s="902" t="s">
        <v>2088</v>
      </c>
      <c r="D14" s="902"/>
      <c r="E14" s="902"/>
      <c r="F14" s="1042"/>
      <c r="G14" s="1042"/>
      <c r="H14" s="1042"/>
    </row>
    <row customHeight="1" ht="117">
      <c r="A15" s="902" t="s">
        <v>2089</v>
      </c>
      <c r="B15" s="902"/>
      <c r="C15" s="902" t="s">
        <v>2090</v>
      </c>
      <c r="D15" s="902"/>
      <c r="E15" s="902"/>
      <c r="F15" s="1042"/>
      <c r="G15" s="1042"/>
      <c r="H15" s="1042"/>
    </row>
    <row customHeight="1" ht="63">
      <c r="A16" s="902" t="s">
        <v>2091</v>
      </c>
      <c r="B16" s="902"/>
      <c r="C16" s="902" t="s">
        <v>2092</v>
      </c>
      <c r="D16" s="902"/>
      <c r="E16" s="902"/>
      <c r="F16" s="1042"/>
      <c r="G16" s="1042"/>
      <c r="H16" s="1042"/>
    </row>
    <row customHeight="1" ht="54">
      <c r="A17" s="902" t="s">
        <v>2093</v>
      </c>
      <c r="B17" s="902"/>
      <c r="C17" s="1040" t="s">
        <v>2094</v>
      </c>
      <c r="D17" s="902"/>
      <c r="E17" s="902"/>
      <c r="F17" s="1042"/>
      <c r="G17" s="1042"/>
      <c r="H17" s="1042"/>
    </row>
    <row customHeight="1" ht="27">
      <c r="A18" s="902" t="s">
        <v>2095</v>
      </c>
      <c r="B18" s="902"/>
      <c r="C18" s="1040" t="s">
        <v>2096</v>
      </c>
      <c r="D18" s="902"/>
      <c r="E18" s="902"/>
      <c r="F18" s="1042"/>
      <c r="G18" s="1042"/>
      <c r="H18" s="1042"/>
    </row>
    <row customHeight="1" ht="54">
      <c r="A19" s="902" t="s">
        <v>2097</v>
      </c>
      <c r="B19" s="902"/>
      <c r="C19" s="1040" t="s">
        <v>2098</v>
      </c>
      <c r="D19" s="902"/>
      <c r="E19" s="902"/>
      <c r="F19" s="1042"/>
      <c r="G19" s="1042"/>
      <c r="H19" s="1042"/>
    </row>
    <row customHeight="1" ht="36">
      <c r="A20" s="902" t="s">
        <v>2099</v>
      </c>
      <c r="B20" s="902"/>
      <c r="C20" s="1040" t="s">
        <v>2100</v>
      </c>
      <c r="D20" s="902"/>
      <c r="E20" s="902"/>
      <c r="F20" s="1042"/>
      <c r="G20" s="1042"/>
      <c r="H20" s="1042"/>
    </row>
    <row customHeight="1" ht="36">
      <c r="A21" s="902" t="s">
        <v>2101</v>
      </c>
      <c r="B21" s="902"/>
      <c r="C21" s="1040" t="s">
        <v>2102</v>
      </c>
      <c r="D21" s="902"/>
      <c r="E21" s="902"/>
      <c r="F21" s="1042"/>
      <c r="G21" s="1042"/>
      <c r="H21" s="1042"/>
    </row>
    <row customHeight="1" ht="27">
      <c r="A22" s="902" t="s">
        <v>2103</v>
      </c>
      <c r="B22" s="902"/>
      <c r="C22" s="1040" t="s">
        <v>2104</v>
      </c>
      <c r="D22" s="902"/>
      <c r="E22" s="902"/>
      <c r="F22" s="1042"/>
      <c r="G22" s="1042"/>
      <c r="H22" s="1042"/>
    </row>
    <row customHeight="1" ht="36">
      <c r="A23" s="902" t="s">
        <v>2105</v>
      </c>
      <c r="B23" s="902"/>
      <c r="C23" s="1040" t="s">
        <v>2106</v>
      </c>
      <c r="D23" s="902"/>
      <c r="E23" s="902"/>
      <c r="F23" s="1042"/>
      <c r="G23" s="1042"/>
      <c r="H23" s="1042"/>
    </row>
    <row customHeight="1" ht="28.5">
      <c r="A24" s="902" t="s">
        <v>2107</v>
      </c>
      <c r="B24" s="902"/>
      <c r="C24" s="1040" t="s">
        <v>2108</v>
      </c>
      <c r="D24" s="902"/>
      <c r="E24" s="902"/>
      <c r="F24" s="1042"/>
      <c r="G24" s="1042"/>
      <c r="H24" s="1042"/>
    </row>
    <row customHeight="1" ht="36">
      <c r="A25" s="902" t="s">
        <v>2109</v>
      </c>
      <c r="B25" s="902"/>
      <c r="C25" s="1040" t="s">
        <v>2110</v>
      </c>
      <c r="D25" s="902"/>
      <c r="E25" s="902"/>
      <c r="F25" s="1042"/>
      <c r="G25" s="1042"/>
      <c r="H25" s="1042"/>
    </row>
    <row customHeight="1" ht="27">
      <c r="A26" s="902" t="s">
        <v>2111</v>
      </c>
      <c r="B26" s="902"/>
      <c r="C26" s="1040" t="s">
        <v>2112</v>
      </c>
      <c r="D26" s="902"/>
      <c r="E26" s="902"/>
      <c r="F26" s="1042"/>
      <c r="G26" s="1042"/>
      <c r="H26" s="1042"/>
    </row>
    <row customHeight="1" ht="36">
      <c r="A27" s="902" t="s">
        <v>2113</v>
      </c>
      <c r="B27" s="902"/>
      <c r="C27" s="1040" t="s">
        <v>2114</v>
      </c>
      <c r="D27" s="902"/>
      <c r="E27" s="902"/>
      <c r="F27" s="1042"/>
      <c r="G27" s="1042"/>
      <c r="H27" s="1042"/>
    </row>
    <row customHeight="1" ht="28.5">
      <c r="A28" s="902" t="s">
        <v>2115</v>
      </c>
      <c r="B28" s="902"/>
      <c r="C28" s="1040" t="s">
        <v>2116</v>
      </c>
      <c r="D28" s="902"/>
      <c r="E28" s="902"/>
      <c r="F28" s="1042"/>
      <c r="G28" s="1042"/>
      <c r="H28" s="1042"/>
    </row>
    <row customHeight="1" ht="126">
      <c r="A29" s="902" t="s">
        <v>2117</v>
      </c>
      <c r="B29" s="902" t="s">
        <v>1691</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2118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2119</v>
      </c>
    </row>
    <row customHeight="1" ht="36">
      <c r="A30" s="902" t="s">
        <v>2120</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2121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2122</v>
      </c>
      <c r="B31" s="902"/>
      <c r="C31" s="1040" t="str">
        <f>IF(TEMPLATE_SPHERE="HEAT",D31,IF(TEMPLATE_SPHERE="TKO",H31,E31))</f>
        <v>Форма 1. Информация об организации, осуществляющей горячее водоснабжение (общая информация)</v>
      </c>
      <c r="D31" s="902" t="s">
        <v>2123</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2124</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2125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2126</v>
      </c>
    </row>
    <row customHeight="1" ht="9">
      <c r="A33" s="902"/>
      <c r="B33" s="902"/>
      <c r="C33" s="1040"/>
      <c r="D33" s="902"/>
      <c r="E33" s="902"/>
      <c r="F33" s="1042"/>
      <c r="G33" s="1042"/>
      <c r="H33" s="1042"/>
    </row>
    <row customHeight="1" ht="9">
      <c r="A34" s="902"/>
      <c r="B34" s="902" t="s">
        <v>1628</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13A6E2-7705-E1E8-AA71-73BE4E8091E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933" width="9.140625"/>
    <col min="3" max="7" style="11977" width="8.00390625" customWidth="1"/>
    <col min="8" max="12" style="11977" width="8.57421875" customWidth="1"/>
    <col min="13" max="14" style="11977" width="27.7109375" customWidth="1"/>
    <col min="15" max="19" style="11977" width="5.140625" customWidth="1"/>
    <col min="20" max="24" style="11977" width="27.7109375" customWidth="1"/>
    <col min="25" max="25" style="11978" width="1.8515625" customWidth="1"/>
    <col min="26" max="26" style="11933" width="27.7109375" customWidth="1"/>
    <col min="27" max="27" style="11979" width="27.7109375" customWidth="1"/>
    <col min="28" max="29" style="11933" width="27.7109375" customWidth="1"/>
    <col min="30" max="30" style="11933" width="3.8515625" customWidth="1"/>
    <col min="31" max="34" style="11933" width="9.140625"/>
  </cols>
  <sheetData>
    <row s="11935" customFormat="1" customHeight="1" ht="18">
      <c r="A1" s="954"/>
      <c r="B1" s="954"/>
      <c r="C1" s="954" t="s">
        <v>2127</v>
      </c>
      <c r="D1" s="954"/>
      <c r="E1" s="954"/>
      <c r="F1" s="954"/>
      <c r="G1" s="954"/>
      <c r="H1" s="954" t="s">
        <v>2128</v>
      </c>
      <c r="I1" s="954"/>
      <c r="J1" s="954"/>
      <c r="K1" s="954"/>
      <c r="L1" s="954"/>
      <c r="M1" s="954" t="s">
        <v>2129</v>
      </c>
      <c r="N1" s="954" t="s">
        <v>2130</v>
      </c>
      <c r="O1" s="2648" t="s">
        <v>2131</v>
      </c>
      <c r="P1" s="2648"/>
      <c r="Q1" s="2648"/>
      <c r="R1" s="2648"/>
      <c r="S1" s="2648"/>
      <c r="T1" s="2648" t="s">
        <v>2129</v>
      </c>
      <c r="U1" s="2648"/>
      <c r="V1" s="2648"/>
      <c r="W1" s="2648"/>
      <c r="X1" s="2648"/>
      <c r="Y1" s="1055"/>
      <c r="Z1" s="2648" t="s">
        <v>2132</v>
      </c>
      <c r="AA1" s="2648"/>
      <c r="AB1" s="2648"/>
      <c r="AC1" s="2648"/>
      <c r="AD1" s="2648"/>
    </row>
    <row customHeight="1" ht="18">
      <c r="A2" s="902"/>
      <c r="B2" s="902"/>
      <c r="C2" s="897" t="s">
        <v>924</v>
      </c>
      <c r="D2" s="897" t="s">
        <v>970</v>
      </c>
      <c r="E2" s="897" t="s">
        <v>1023</v>
      </c>
      <c r="F2" s="897" t="s">
        <v>1010</v>
      </c>
      <c r="G2" s="897" t="s">
        <v>1737</v>
      </c>
      <c r="H2" s="899"/>
      <c r="I2" s="899"/>
      <c r="J2" s="899"/>
      <c r="K2" s="899"/>
      <c r="L2" s="899"/>
      <c r="M2" s="899"/>
      <c r="N2" s="899"/>
      <c r="O2" s="897" t="s">
        <v>924</v>
      </c>
      <c r="P2" s="897" t="s">
        <v>970</v>
      </c>
      <c r="Q2" s="897" t="s">
        <v>1010</v>
      </c>
      <c r="R2" s="897" t="s">
        <v>1023</v>
      </c>
      <c r="S2" s="897" t="s">
        <v>1737</v>
      </c>
      <c r="T2" s="897" t="s">
        <v>924</v>
      </c>
      <c r="U2" s="897" t="s">
        <v>970</v>
      </c>
      <c r="V2" s="897" t="s">
        <v>1010</v>
      </c>
      <c r="W2" s="897" t="s">
        <v>1023</v>
      </c>
      <c r="X2" s="897" t="s">
        <v>1737</v>
      </c>
      <c r="Y2" s="897"/>
      <c r="Z2" s="897" t="s">
        <v>924</v>
      </c>
      <c r="AA2" s="906" t="s">
        <v>970</v>
      </c>
      <c r="AB2" s="897" t="s">
        <v>1010</v>
      </c>
      <c r="AC2" s="897" t="s">
        <v>1023</v>
      </c>
      <c r="AD2" s="897" t="s">
        <v>1737</v>
      </c>
    </row>
    <row customHeight="1" ht="162">
      <c r="A3" s="901" t="s">
        <v>26</v>
      </c>
      <c r="B3" s="901"/>
      <c r="C3" s="2652" t="s">
        <v>2133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2134</v>
      </c>
      <c r="AA3" s="899" t="s">
        <v>2135</v>
      </c>
      <c r="AB3" s="902" t="s">
        <v>2136</v>
      </c>
      <c r="AC3" s="902" t="s">
        <v>2137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1678</v>
      </c>
      <c r="D11" s="2655" t="s">
        <v>1674</v>
      </c>
      <c r="E11" s="2655" t="s">
        <v>1770</v>
      </c>
      <c r="F11" s="2655" t="s">
        <v>2138</v>
      </c>
      <c r="G11" s="2655"/>
      <c r="H11" s="954" t="s">
        <v>2139</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2140</v>
      </c>
      <c r="U11" s="899" t="s">
        <v>2141</v>
      </c>
      <c r="V11" s="899"/>
      <c r="W11" s="899"/>
      <c r="X11" s="899"/>
      <c r="Y11" s="1056"/>
      <c r="Z11" s="902" t="s">
        <v>2142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2143</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2144</v>
      </c>
      <c r="U12" s="899" t="s">
        <v>2145</v>
      </c>
      <c r="V12" s="899"/>
      <c r="W12" s="899"/>
      <c r="X12" s="899"/>
      <c r="Y12" s="1056"/>
      <c r="Z12" s="902" t="s">
        <v>2146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2147</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2148</v>
      </c>
      <c r="U13" s="900" t="s">
        <v>2149</v>
      </c>
      <c r="V13" s="900"/>
      <c r="W13" s="900"/>
      <c r="X13" s="899"/>
      <c r="Y13" s="1056"/>
      <c r="Z13" s="902" t="s">
        <v>2150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2151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2152</v>
      </c>
      <c r="AA14" s="905" t="s">
        <v>2152</v>
      </c>
      <c r="AB14" s="902"/>
      <c r="AC14" s="902"/>
      <c r="AD14" s="902"/>
    </row>
    <row customHeight="1" ht="108">
      <c r="A15" s="2649"/>
      <c r="B15" s="955">
        <v>5</v>
      </c>
      <c r="C15" s="2656"/>
      <c r="D15" s="2656"/>
      <c r="E15" s="2656"/>
      <c r="F15" s="2656"/>
      <c r="G15" s="2656"/>
      <c r="H15" s="2650" t="s">
        <v>2153</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2154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2155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2155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1773</v>
      </c>
      <c r="B18" s="955">
        <v>1</v>
      </c>
      <c r="C18" s="899" t="s">
        <v>2139</v>
      </c>
      <c r="D18" s="1023" t="s">
        <v>2139</v>
      </c>
      <c r="E18" s="899" t="s">
        <v>2139</v>
      </c>
      <c r="F18" s="899" t="s">
        <v>2139</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2156</v>
      </c>
      <c r="U18" s="902" t="s">
        <v>2157</v>
      </c>
      <c r="V18" s="902" t="s">
        <v>2158</v>
      </c>
      <c r="W18" s="902" t="s">
        <v>2159</v>
      </c>
      <c r="X18" s="899"/>
      <c r="Y18" s="1056"/>
      <c r="Z18" s="902" t="s">
        <v>2160</v>
      </c>
      <c r="AA18" s="905" t="s">
        <v>2161</v>
      </c>
      <c r="AB18" s="905" t="s">
        <v>2161</v>
      </c>
      <c r="AC18" s="905" t="s">
        <v>2161</v>
      </c>
      <c r="AD18" s="902"/>
    </row>
    <row customHeight="1" ht="36">
      <c r="A19" s="901"/>
      <c r="B19" s="955">
        <v>2</v>
      </c>
      <c r="C19" s="899" t="s">
        <v>2143</v>
      </c>
      <c r="D19" s="1023" t="s">
        <v>2143</v>
      </c>
      <c r="E19" s="899" t="s">
        <v>2143</v>
      </c>
      <c r="F19" s="899" t="s">
        <v>2143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2162</v>
      </c>
      <c r="U19" s="902" t="s">
        <v>2163</v>
      </c>
      <c r="V19" s="902" t="s">
        <v>2164</v>
      </c>
      <c r="W19" s="902" t="s">
        <v>2165</v>
      </c>
      <c r="X19" s="899"/>
      <c r="Y19" s="1056"/>
      <c r="Z19" s="902" t="s">
        <v>2166</v>
      </c>
      <c r="AA19" s="905" t="s">
        <v>2166</v>
      </c>
      <c r="AB19" s="905" t="s">
        <v>2166</v>
      </c>
      <c r="AC19" s="905" t="s">
        <v>2166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825</v>
      </c>
      <c r="P20" s="1013" t="s">
        <v>825</v>
      </c>
      <c r="Q20" s="1013" t="s">
        <v>825</v>
      </c>
      <c r="R20" s="1013" t="s">
        <v>825</v>
      </c>
      <c r="S20" s="1013"/>
      <c r="T20" s="1020" t="s">
        <v>2167</v>
      </c>
      <c r="U20" s="902" t="s">
        <v>2168</v>
      </c>
      <c r="V20" s="902" t="s">
        <v>2169</v>
      </c>
      <c r="W20" s="902" t="s">
        <v>2170</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423</v>
      </c>
      <c r="P21" s="1013"/>
      <c r="Q21" s="1013"/>
      <c r="R21" s="1013"/>
      <c r="S21" s="1013"/>
      <c r="T21" s="1020" t="s">
        <v>2171</v>
      </c>
      <c r="U21" s="902"/>
      <c r="V21" s="902"/>
      <c r="W21" s="902"/>
      <c r="X21" s="899"/>
      <c r="Y21" s="1056"/>
      <c r="Z21" s="902" t="s">
        <v>2172</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423</v>
      </c>
      <c r="R22" s="1013"/>
      <c r="S22" s="1013"/>
      <c r="T22" s="1020"/>
      <c r="U22" s="902"/>
      <c r="V22" s="902" t="s">
        <v>2173</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426</v>
      </c>
      <c r="R23" s="1013"/>
      <c r="S23" s="1013"/>
      <c r="T23" s="1020"/>
      <c r="U23" s="902"/>
      <c r="V23" s="902" t="s">
        <v>2174</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845</v>
      </c>
      <c r="R24" s="1013"/>
      <c r="S24" s="1013"/>
      <c r="T24" s="1020"/>
      <c r="U24" s="902"/>
      <c r="V24" s="902" t="s">
        <v>2175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426</v>
      </c>
      <c r="P25" s="1013" t="s">
        <v>423</v>
      </c>
      <c r="Q25" s="1013" t="s">
        <v>852</v>
      </c>
      <c r="R25" s="1013" t="s">
        <v>423</v>
      </c>
      <c r="S25" s="1013"/>
      <c r="T25" s="1020" t="s">
        <v>2176</v>
      </c>
      <c r="U25" s="902" t="s">
        <v>2176</v>
      </c>
      <c r="V25" s="902" t="s">
        <v>2176</v>
      </c>
      <c r="W25" s="902" t="s">
        <v>2176</v>
      </c>
      <c r="X25" s="899"/>
      <c r="Y25" s="1056"/>
      <c r="Z25" s="902"/>
      <c r="AA25" s="905"/>
      <c r="AB25" s="902"/>
      <c r="AC25" s="902"/>
      <c r="AD25" s="902"/>
    </row>
    <row customHeight="1" ht="18">
      <c r="A26" s="901"/>
      <c r="B26" s="955">
        <v>9</v>
      </c>
      <c r="C26" s="899" t="s">
        <v>769</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841</v>
      </c>
      <c r="P26" s="1013" t="s">
        <v>835</v>
      </c>
      <c r="Q26" s="1013" t="s">
        <v>2177</v>
      </c>
      <c r="R26" s="1013" t="s">
        <v>835</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2178</v>
      </c>
      <c r="V26" s="1020" t="s">
        <v>2178</v>
      </c>
      <c r="W26" s="1020" t="s">
        <v>2178</v>
      </c>
      <c r="X26" s="899"/>
      <c r="Y26" s="1056"/>
      <c r="Z26" s="902"/>
      <c r="AA26" s="905"/>
      <c r="AB26" s="902"/>
      <c r="AC26" s="902"/>
      <c r="AD26" s="902"/>
    </row>
    <row customHeight="1" ht="18">
      <c r="A27" s="901"/>
      <c r="B27" s="955">
        <v>10</v>
      </c>
      <c r="C27" s="899" t="s">
        <v>773</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843</v>
      </c>
      <c r="P27" s="1013" t="s">
        <v>837</v>
      </c>
      <c r="Q27" s="1013" t="s">
        <v>2179</v>
      </c>
      <c r="R27" s="1013" t="s">
        <v>837</v>
      </c>
      <c r="S27" s="1013"/>
      <c r="T27" s="1020" t="s">
        <v>2180</v>
      </c>
      <c r="U27" s="1020" t="s">
        <v>2180</v>
      </c>
      <c r="V27" s="1020" t="s">
        <v>2180</v>
      </c>
      <c r="W27" s="1020" t="s">
        <v>2180</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845</v>
      </c>
      <c r="P28" s="1013"/>
      <c r="Q28" s="1013"/>
      <c r="R28" s="1013"/>
      <c r="S28" s="1013"/>
      <c r="T28" s="1020" t="s">
        <v>2181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852</v>
      </c>
      <c r="P29" s="1013" t="s">
        <v>426</v>
      </c>
      <c r="Q29" s="1013"/>
      <c r="R29" s="1013" t="s">
        <v>426</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2182</v>
      </c>
      <c r="V29" s="902"/>
      <c r="W29" s="902" t="s">
        <v>2182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854</v>
      </c>
      <c r="P30" s="1013" t="s">
        <v>845</v>
      </c>
      <c r="Q30" s="1013" t="s">
        <v>854</v>
      </c>
      <c r="R30" s="1013" t="s">
        <v>845</v>
      </c>
      <c r="S30" s="1013"/>
      <c r="T30" s="1020" t="s">
        <v>2183</v>
      </c>
      <c r="U30" s="902" t="s">
        <v>2183</v>
      </c>
      <c r="V30" s="902" t="s">
        <v>2183</v>
      </c>
      <c r="W30" s="902" t="s">
        <v>2183</v>
      </c>
      <c r="X30" s="899"/>
      <c r="Y30" s="1056"/>
      <c r="Z30" s="902"/>
      <c r="AA30" s="905" t="s">
        <v>2184</v>
      </c>
      <c r="AB30" s="905" t="s">
        <v>2184</v>
      </c>
      <c r="AC30" s="905" t="s">
        <v>2184</v>
      </c>
      <c r="AD30" s="902"/>
    </row>
    <row customHeight="1" ht="18">
      <c r="A31" s="901"/>
      <c r="B31" s="955">
        <v>14</v>
      </c>
      <c r="C31" s="899" t="s">
        <v>2185</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2186</v>
      </c>
      <c r="P31" s="1013" t="s">
        <v>848</v>
      </c>
      <c r="Q31" s="1013" t="s">
        <v>2186</v>
      </c>
      <c r="R31" s="1013" t="s">
        <v>848</v>
      </c>
      <c r="S31" s="1013"/>
      <c r="T31" s="1021" t="s">
        <v>2187</v>
      </c>
      <c r="U31" s="902" t="s">
        <v>2187</v>
      </c>
      <c r="V31" s="902" t="s">
        <v>2187</v>
      </c>
      <c r="W31" s="902" t="s">
        <v>2187</v>
      </c>
      <c r="X31" s="899"/>
      <c r="Y31" s="1056"/>
      <c r="Z31" s="902"/>
      <c r="AA31" s="905"/>
      <c r="AB31" s="905"/>
      <c r="AC31" s="905"/>
      <c r="AD31" s="902"/>
    </row>
    <row customHeight="1" ht="36">
      <c r="A32" s="901"/>
      <c r="B32" s="955">
        <v>15</v>
      </c>
      <c r="C32" s="899" t="s">
        <v>2188</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2189</v>
      </c>
      <c r="P32" s="1013" t="s">
        <v>850</v>
      </c>
      <c r="Q32" s="1013" t="s">
        <v>2189</v>
      </c>
      <c r="R32" s="1013" t="s">
        <v>850</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2190</v>
      </c>
      <c r="V32" s="902" t="s">
        <v>2190</v>
      </c>
      <c r="W32" s="902" t="s">
        <v>2190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856</v>
      </c>
      <c r="P33" s="1013" t="s">
        <v>852</v>
      </c>
      <c r="Q33" s="1013" t="s">
        <v>856</v>
      </c>
      <c r="R33" s="1013" t="s">
        <v>852</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2191</v>
      </c>
      <c r="V33" s="902" t="s">
        <v>2191</v>
      </c>
      <c r="W33" s="902" t="s">
        <v>2192</v>
      </c>
      <c r="X33" s="899"/>
      <c r="Y33" s="1056"/>
      <c r="Z33" s="902"/>
      <c r="AA33" s="905" t="s">
        <v>2193</v>
      </c>
      <c r="AB33" s="905" t="s">
        <v>2193</v>
      </c>
      <c r="AC33" s="905" t="s">
        <v>2193</v>
      </c>
      <c r="AD33" s="902"/>
    </row>
    <row customHeight="1" ht="27">
      <c r="A34" s="901"/>
      <c r="B34" s="955">
        <v>17</v>
      </c>
      <c r="C34" s="899" t="s">
        <v>2194</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2195</v>
      </c>
      <c r="P34" s="1013" t="s">
        <v>2177</v>
      </c>
      <c r="Q34" s="1013" t="s">
        <v>2195</v>
      </c>
      <c r="R34" s="1013" t="s">
        <v>2177</v>
      </c>
      <c r="S34" s="1013"/>
      <c r="T34" s="1022" t="s">
        <v>2196</v>
      </c>
      <c r="U34" s="902" t="s">
        <v>2196</v>
      </c>
      <c r="V34" s="902" t="s">
        <v>2196</v>
      </c>
      <c r="W34" s="902" t="s">
        <v>2197</v>
      </c>
      <c r="X34" s="899"/>
      <c r="Y34" s="1056"/>
      <c r="Z34" s="902"/>
      <c r="AA34" s="905"/>
      <c r="AB34" s="902"/>
      <c r="AC34" s="902"/>
      <c r="AD34" s="902"/>
    </row>
    <row customHeight="1" ht="45">
      <c r="A35" s="901"/>
      <c r="B35" s="955">
        <v>18</v>
      </c>
      <c r="C35" s="899" t="s">
        <v>2198</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2199</v>
      </c>
      <c r="P35" s="1013" t="s">
        <v>2179</v>
      </c>
      <c r="Q35" s="1013" t="s">
        <v>2199</v>
      </c>
      <c r="R35" s="1013" t="s">
        <v>2179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2200</v>
      </c>
      <c r="V35" s="902" t="s">
        <v>2200</v>
      </c>
      <c r="W35" s="902" t="s">
        <v>2200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858</v>
      </c>
      <c r="P36" s="1013" t="s">
        <v>854</v>
      </c>
      <c r="Q36" s="1013" t="s">
        <v>858</v>
      </c>
      <c r="R36" s="1013" t="s">
        <v>854</v>
      </c>
      <c r="S36" s="1013"/>
      <c r="T36" s="1020" t="s">
        <v>2201</v>
      </c>
      <c r="U36" s="902" t="s">
        <v>2201</v>
      </c>
      <c r="V36" s="902" t="s">
        <v>2201</v>
      </c>
      <c r="W36" s="902" t="s">
        <v>2201</v>
      </c>
      <c r="X36" s="899"/>
      <c r="Y36" s="1056"/>
      <c r="Z36" s="902"/>
      <c r="AA36" s="905"/>
      <c r="AB36" s="902"/>
      <c r="AC36" s="902"/>
      <c r="AD36" s="902"/>
    </row>
    <row customHeight="1" ht="18">
      <c r="A37" s="901"/>
      <c r="B37" s="955">
        <v>20</v>
      </c>
      <c r="C37" s="899" t="s">
        <v>2202</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2203</v>
      </c>
      <c r="P37" s="1013" t="s">
        <v>2186</v>
      </c>
      <c r="Q37" s="1013" t="s">
        <v>2203</v>
      </c>
      <c r="R37" s="1013" t="s">
        <v>2186</v>
      </c>
      <c r="S37" s="1013"/>
      <c r="T37" s="1020" t="s">
        <v>2204</v>
      </c>
      <c r="U37" s="902" t="s">
        <v>2204</v>
      </c>
      <c r="V37" s="902" t="s">
        <v>2204</v>
      </c>
      <c r="W37" s="902" t="s">
        <v>2204</v>
      </c>
      <c r="X37" s="899"/>
      <c r="Y37" s="1056"/>
      <c r="Z37" s="902"/>
      <c r="AA37" s="905"/>
      <c r="AB37" s="902"/>
      <c r="AC37" s="902"/>
      <c r="AD37" s="902"/>
    </row>
    <row customHeight="1" ht="18">
      <c r="A38" s="901"/>
      <c r="B38" s="955">
        <v>21</v>
      </c>
      <c r="C38" s="899" t="s">
        <v>2205</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2206</v>
      </c>
      <c r="P38" s="1013" t="s">
        <v>2189</v>
      </c>
      <c r="Q38" s="1013" t="s">
        <v>2206</v>
      </c>
      <c r="R38" s="1013" t="s">
        <v>2189</v>
      </c>
      <c r="S38" s="1013"/>
      <c r="T38" s="1020" t="s">
        <v>2207</v>
      </c>
      <c r="U38" s="902" t="s">
        <v>2207</v>
      </c>
      <c r="V38" s="902" t="s">
        <v>2207</v>
      </c>
      <c r="W38" s="902" t="s">
        <v>2207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862</v>
      </c>
      <c r="P39" s="1013" t="s">
        <v>856</v>
      </c>
      <c r="Q39" s="1013" t="s">
        <v>862</v>
      </c>
      <c r="R39" s="1013" t="s">
        <v>856</v>
      </c>
      <c r="S39" s="1013"/>
      <c r="T39" s="1020" t="s">
        <v>2208</v>
      </c>
      <c r="U39" s="902" t="s">
        <v>2209</v>
      </c>
      <c r="V39" s="902" t="s">
        <v>2210</v>
      </c>
      <c r="W39" s="902" t="s">
        <v>2211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2212</v>
      </c>
      <c r="P40" s="1013" t="s">
        <v>858</v>
      </c>
      <c r="Q40" s="1013" t="s">
        <v>2212</v>
      </c>
      <c r="R40" s="1013" t="s">
        <v>858</v>
      </c>
      <c r="S40" s="1013"/>
      <c r="T40" s="899" t="s">
        <v>2213</v>
      </c>
      <c r="U40" s="899" t="s">
        <v>2213</v>
      </c>
      <c r="V40" s="899" t="s">
        <v>2213</v>
      </c>
      <c r="W40" s="899" t="s">
        <v>2213</v>
      </c>
      <c r="X40" s="899"/>
      <c r="Y40" s="1056"/>
      <c r="Z40" s="902" t="s">
        <v>2214</v>
      </c>
      <c r="AA40" s="905" t="s">
        <v>2214</v>
      </c>
      <c r="AB40" s="905" t="s">
        <v>2214</v>
      </c>
      <c r="AC40" s="905" t="s">
        <v>2214</v>
      </c>
      <c r="AD40" s="902"/>
    </row>
    <row customHeight="1" ht="27">
      <c r="A41" s="901"/>
      <c r="B41" s="955">
        <v>24</v>
      </c>
      <c r="C41" s="899" t="s">
        <v>2215</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2216</v>
      </c>
      <c r="P41" s="1013" t="s">
        <v>2203</v>
      </c>
      <c r="Q41" s="1013" t="s">
        <v>2216</v>
      </c>
      <c r="R41" s="1013" t="s">
        <v>2203</v>
      </c>
      <c r="S41" s="1013"/>
      <c r="T41" s="899" t="s">
        <v>2217</v>
      </c>
      <c r="U41" s="899" t="s">
        <v>2217</v>
      </c>
      <c r="V41" s="899" t="s">
        <v>2217</v>
      </c>
      <c r="W41" s="899" t="s">
        <v>2217</v>
      </c>
      <c r="X41" s="899"/>
      <c r="Y41" s="1056"/>
      <c r="Z41" s="902" t="s">
        <v>2218</v>
      </c>
      <c r="AA41" s="902" t="s">
        <v>2218</v>
      </c>
      <c r="AB41" s="902" t="s">
        <v>2218</v>
      </c>
      <c r="AC41" s="902" t="s">
        <v>2218</v>
      </c>
      <c r="AD41" s="902"/>
    </row>
    <row customHeight="1" ht="27">
      <c r="A42" s="901"/>
      <c r="B42" s="955">
        <v>25</v>
      </c>
      <c r="C42" s="899" t="s">
        <v>2219</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2220</v>
      </c>
      <c r="P42" s="1013" t="s">
        <v>2206</v>
      </c>
      <c r="Q42" s="1013" t="s">
        <v>2220</v>
      </c>
      <c r="R42" s="1013" t="s">
        <v>2206</v>
      </c>
      <c r="S42" s="1013"/>
      <c r="T42" s="899" t="s">
        <v>2221</v>
      </c>
      <c r="U42" s="899" t="s">
        <v>2221</v>
      </c>
      <c r="V42" s="899" t="s">
        <v>2221</v>
      </c>
      <c r="W42" s="899" t="s">
        <v>2221</v>
      </c>
      <c r="X42" s="899"/>
      <c r="Y42" s="1056"/>
      <c r="Z42" s="902" t="s">
        <v>2222</v>
      </c>
      <c r="AA42" s="902" t="s">
        <v>2222</v>
      </c>
      <c r="AB42" s="902" t="s">
        <v>2222</v>
      </c>
      <c r="AC42" s="902" t="s">
        <v>2222</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2223</v>
      </c>
      <c r="P43" s="1013" t="s">
        <v>862</v>
      </c>
      <c r="Q43" s="1013" t="s">
        <v>2223</v>
      </c>
      <c r="R43" s="1013" t="s">
        <v>862</v>
      </c>
      <c r="S43" s="1013"/>
      <c r="T43" s="899" t="s">
        <v>2224</v>
      </c>
      <c r="U43" s="899" t="s">
        <v>2224</v>
      </c>
      <c r="V43" s="899" t="s">
        <v>2224</v>
      </c>
      <c r="W43" s="899" t="s">
        <v>2224</v>
      </c>
      <c r="X43" s="899"/>
      <c r="Y43" s="1056"/>
      <c r="Z43" s="902" t="s">
        <v>2225</v>
      </c>
      <c r="AA43" s="902" t="s">
        <v>2225</v>
      </c>
      <c r="AB43" s="902" t="s">
        <v>2225</v>
      </c>
      <c r="AC43" s="902" t="s">
        <v>2225</v>
      </c>
      <c r="AD43" s="902"/>
    </row>
    <row customHeight="1" ht="27">
      <c r="A44" s="901"/>
      <c r="B44" s="955">
        <v>27</v>
      </c>
      <c r="C44" s="899" t="s">
        <v>2226</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2227</v>
      </c>
      <c r="P44" s="1013" t="s">
        <v>2228</v>
      </c>
      <c r="Q44" s="1013" t="s">
        <v>2227</v>
      </c>
      <c r="R44" s="1013" t="s">
        <v>2228</v>
      </c>
      <c r="S44" s="1013"/>
      <c r="T44" s="899" t="s">
        <v>2217</v>
      </c>
      <c r="U44" s="899" t="s">
        <v>2217</v>
      </c>
      <c r="V44" s="899" t="s">
        <v>2217</v>
      </c>
      <c r="W44" s="899" t="s">
        <v>2217</v>
      </c>
      <c r="X44" s="899"/>
      <c r="Y44" s="1056"/>
      <c r="Z44" s="902" t="s">
        <v>2229</v>
      </c>
      <c r="AA44" s="902" t="s">
        <v>2229</v>
      </c>
      <c r="AB44" s="902" t="s">
        <v>2229</v>
      </c>
      <c r="AC44" s="902" t="s">
        <v>2229</v>
      </c>
      <c r="AD44" s="902"/>
    </row>
    <row customHeight="1" ht="27">
      <c r="A45" s="901"/>
      <c r="B45" s="955">
        <v>28</v>
      </c>
      <c r="C45" s="899" t="s">
        <v>2230</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2231</v>
      </c>
      <c r="P45" s="1013" t="s">
        <v>2232</v>
      </c>
      <c r="Q45" s="1013" t="s">
        <v>2231</v>
      </c>
      <c r="R45" s="1013" t="s">
        <v>2232</v>
      </c>
      <c r="S45" s="1013"/>
      <c r="T45" s="899" t="s">
        <v>2221</v>
      </c>
      <c r="U45" s="899" t="s">
        <v>2221</v>
      </c>
      <c r="V45" s="899" t="s">
        <v>2221</v>
      </c>
      <c r="W45" s="899" t="s">
        <v>2221</v>
      </c>
      <c r="X45" s="899"/>
      <c r="Y45" s="1056"/>
      <c r="Z45" s="902" t="s">
        <v>2233</v>
      </c>
      <c r="AA45" s="902" t="s">
        <v>2233</v>
      </c>
      <c r="AB45" s="902" t="s">
        <v>2233</v>
      </c>
      <c r="AC45" s="902" t="s">
        <v>2233</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2234</v>
      </c>
      <c r="P46" s="1013" t="s">
        <v>2212</v>
      </c>
      <c r="Q46" s="1013" t="s">
        <v>2234</v>
      </c>
      <c r="R46" s="1013" t="s">
        <v>2212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2235</v>
      </c>
      <c r="V46" s="899" t="s">
        <v>2235</v>
      </c>
      <c r="W46" s="899" t="s">
        <v>2235</v>
      </c>
      <c r="X46" s="899"/>
      <c r="Y46" s="1056"/>
      <c r="Z46" s="902" t="s">
        <v>2236</v>
      </c>
      <c r="AA46" s="902" t="s">
        <v>2237</v>
      </c>
      <c r="AB46" s="902" t="s">
        <v>2237</v>
      </c>
      <c r="AC46" s="902" t="s">
        <v>2237</v>
      </c>
      <c r="AD46" s="902"/>
    </row>
    <row customHeight="1" ht="54">
      <c r="A47" s="901"/>
      <c r="B47" s="955">
        <v>30</v>
      </c>
      <c r="C47" s="899" t="s">
        <v>2238</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2239</v>
      </c>
      <c r="P47" s="1013" t="s">
        <v>2216</v>
      </c>
      <c r="Q47" s="1013" t="s">
        <v>2239</v>
      </c>
      <c r="R47" s="1013" t="s">
        <v>2216</v>
      </c>
      <c r="S47" s="1013"/>
      <c r="T47" s="899" t="s">
        <v>2240</v>
      </c>
      <c r="U47" s="899" t="s">
        <v>2240</v>
      </c>
      <c r="V47" s="899" t="s">
        <v>2240</v>
      </c>
      <c r="W47" s="899" t="s">
        <v>2240</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2223</v>
      </c>
      <c r="Q48" s="1013" t="s">
        <v>2241</v>
      </c>
      <c r="R48" s="1013" t="s">
        <v>2223</v>
      </c>
      <c r="S48" s="1013"/>
      <c r="T48" s="899"/>
      <c r="U48" s="899" t="s">
        <v>2242</v>
      </c>
      <c r="V48" s="899" t="s">
        <v>2243</v>
      </c>
      <c r="W48" s="899" t="s">
        <v>2243</v>
      </c>
      <c r="X48" s="899"/>
      <c r="Y48" s="1056"/>
      <c r="Z48" s="902"/>
      <c r="AA48" s="905" t="s">
        <v>2237</v>
      </c>
      <c r="AB48" s="905" t="s">
        <v>2237</v>
      </c>
      <c r="AC48" s="905" t="s">
        <v>2237</v>
      </c>
      <c r="AD48" s="902"/>
    </row>
    <row customHeight="1" ht="54">
      <c r="A49" s="901"/>
      <c r="B49" s="955">
        <v>32</v>
      </c>
      <c r="C49" s="899" t="s">
        <v>2244</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2227</v>
      </c>
      <c r="Q49" s="1013" t="s">
        <v>2245</v>
      </c>
      <c r="R49" s="1013" t="s">
        <v>2227</v>
      </c>
      <c r="S49" s="1013"/>
      <c r="T49" s="899"/>
      <c r="U49" s="899" t="s">
        <v>2240</v>
      </c>
      <c r="V49" s="899" t="s">
        <v>2240</v>
      </c>
      <c r="W49" s="899" t="s">
        <v>2240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2241</v>
      </c>
      <c r="P50" s="1013" t="s">
        <v>2234</v>
      </c>
      <c r="Q50" s="1013" t="s">
        <v>2246</v>
      </c>
      <c r="R50" s="1013" t="s">
        <v>2234</v>
      </c>
      <c r="S50" s="1013"/>
      <c r="T50" s="899" t="s">
        <v>2247</v>
      </c>
      <c r="U50" s="899" t="s">
        <v>2248</v>
      </c>
      <c r="V50" s="899" t="s">
        <v>2249</v>
      </c>
      <c r="W50" s="899" t="s">
        <v>2250</v>
      </c>
      <c r="X50" s="899"/>
      <c r="Y50" s="1056"/>
      <c r="Z50" s="902" t="s">
        <v>2251</v>
      </c>
      <c r="AA50" s="905" t="s">
        <v>2252</v>
      </c>
      <c r="AB50" s="905" t="s">
        <v>2252</v>
      </c>
      <c r="AC50" s="905" t="s">
        <v>2252</v>
      </c>
      <c r="AD50" s="902"/>
    </row>
    <row customHeight="1" ht="27">
      <c r="A51" s="901"/>
      <c r="B51" s="955">
        <v>34</v>
      </c>
      <c r="C51" s="899" t="s">
        <v>2253</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92</v>
      </c>
      <c r="P51" s="1013"/>
      <c r="Q51" s="1013"/>
      <c r="R51" s="1013"/>
      <c r="S51" s="1013"/>
      <c r="T51" s="899" t="s">
        <v>2254</v>
      </c>
      <c r="U51" s="899"/>
      <c r="V51" s="899"/>
      <c r="W51" s="899"/>
      <c r="X51" s="899"/>
      <c r="Y51" s="1056"/>
      <c r="Z51" s="902"/>
      <c r="AA51" s="905"/>
      <c r="AB51" s="905"/>
      <c r="AC51" s="905"/>
      <c r="AD51" s="902"/>
    </row>
    <row customHeight="1" ht="36">
      <c r="A52" s="901"/>
      <c r="B52" s="955">
        <v>35</v>
      </c>
      <c r="C52" s="899" t="s">
        <v>2147</v>
      </c>
      <c r="D52" s="1023" t="s">
        <v>2147</v>
      </c>
      <c r="E52" s="899" t="s">
        <v>2147</v>
      </c>
      <c r="F52" s="899" t="s">
        <v>2147</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93</v>
      </c>
      <c r="P52" s="1013" t="s">
        <v>92</v>
      </c>
      <c r="Q52" s="1013" t="s">
        <v>92</v>
      </c>
      <c r="R52" s="1013" t="s">
        <v>92</v>
      </c>
      <c r="S52" s="1013"/>
      <c r="T52" s="899" t="s">
        <v>2255</v>
      </c>
      <c r="U52" s="899" t="s">
        <v>2256</v>
      </c>
      <c r="V52" s="899" t="s">
        <v>2257</v>
      </c>
      <c r="W52" s="899" t="s">
        <v>2258</v>
      </c>
      <c r="X52" s="899"/>
      <c r="Y52" s="1056"/>
      <c r="Z52" s="902" t="s">
        <v>866</v>
      </c>
      <c r="AA52" s="905" t="s">
        <v>866</v>
      </c>
      <c r="AB52" s="905" t="s">
        <v>866</v>
      </c>
      <c r="AC52" s="905" t="s">
        <v>866</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870</v>
      </c>
      <c r="P53" s="1013" t="s">
        <v>440</v>
      </c>
      <c r="Q53" s="1013" t="s">
        <v>440</v>
      </c>
      <c r="R53" s="1013" t="s">
        <v>440</v>
      </c>
      <c r="S53" s="1013"/>
      <c r="T53" s="899" t="s">
        <v>2259</v>
      </c>
      <c r="U53" s="899" t="s">
        <v>2259</v>
      </c>
      <c r="V53" s="899" t="s">
        <v>2259</v>
      </c>
      <c r="W53" s="899" t="s">
        <v>2259</v>
      </c>
      <c r="X53" s="899"/>
      <c r="Y53" s="1056"/>
      <c r="Z53" s="902"/>
      <c r="AA53" s="905"/>
      <c r="AB53" s="902"/>
      <c r="AC53" s="902"/>
      <c r="AD53" s="902"/>
    </row>
    <row customHeight="1" ht="18">
      <c r="A54" s="901"/>
      <c r="B54" s="955">
        <v>37</v>
      </c>
      <c r="C54" s="899" t="s">
        <v>2153</v>
      </c>
      <c r="D54" s="1023" t="s">
        <v>2153</v>
      </c>
      <c r="E54" s="899" t="s">
        <v>2153</v>
      </c>
      <c r="F54" s="899" t="s">
        <v>2153</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101</v>
      </c>
      <c r="P54" s="1013" t="s">
        <v>93</v>
      </c>
      <c r="Q54" s="1013" t="s">
        <v>93</v>
      </c>
      <c r="R54" s="1013" t="s">
        <v>93</v>
      </c>
      <c r="S54" s="1013"/>
      <c r="T54" s="899" t="s">
        <v>868</v>
      </c>
      <c r="U54" s="899" t="s">
        <v>868</v>
      </c>
      <c r="V54" s="899" t="s">
        <v>868</v>
      </c>
      <c r="W54" s="899" t="s">
        <v>868</v>
      </c>
      <c r="X54" s="899"/>
      <c r="Y54" s="1056"/>
      <c r="Z54" s="902" t="s">
        <v>869</v>
      </c>
      <c r="AA54" s="902" t="s">
        <v>869</v>
      </c>
      <c r="AB54" s="902" t="s">
        <v>869</v>
      </c>
      <c r="AC54" s="902" t="s">
        <v>869</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429</v>
      </c>
      <c r="P55" s="1013" t="s">
        <v>870</v>
      </c>
      <c r="Q55" s="1013" t="s">
        <v>870</v>
      </c>
      <c r="R55" s="1013" t="s">
        <v>870</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2260</v>
      </c>
      <c r="V55" s="899" t="s">
        <v>2260</v>
      </c>
      <c r="W55" s="899" t="s">
        <v>2260</v>
      </c>
      <c r="X55" s="899"/>
      <c r="Y55" s="1056"/>
      <c r="Z55" s="902" t="s">
        <v>2261</v>
      </c>
      <c r="AA55" s="902" t="s">
        <v>2261</v>
      </c>
      <c r="AB55" s="902" t="s">
        <v>2261</v>
      </c>
      <c r="AC55" s="902" t="s">
        <v>2261</v>
      </c>
      <c r="AD55" s="902"/>
    </row>
    <row customHeight="1" ht="27">
      <c r="A56" s="901"/>
      <c r="B56" s="955">
        <v>39</v>
      </c>
      <c r="C56" s="899" t="s">
        <v>1138</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1259</v>
      </c>
      <c r="P56" s="1013" t="s">
        <v>873</v>
      </c>
      <c r="Q56" s="1013" t="s">
        <v>873</v>
      </c>
      <c r="R56" s="1013" t="s">
        <v>873</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2262</v>
      </c>
      <c r="V56" s="899" t="s">
        <v>2262</v>
      </c>
      <c r="W56" s="899" t="s">
        <v>2262</v>
      </c>
      <c r="X56" s="899"/>
      <c r="Y56" s="1056"/>
      <c r="Z56" s="902" t="s">
        <v>875</v>
      </c>
      <c r="AA56" s="902" t="s">
        <v>875</v>
      </c>
      <c r="AB56" s="902" t="s">
        <v>875</v>
      </c>
      <c r="AC56" s="902" t="s">
        <v>875</v>
      </c>
      <c r="AD56" s="902"/>
    </row>
    <row customHeight="1" ht="27">
      <c r="A57" s="901"/>
      <c r="B57" s="955">
        <v>40</v>
      </c>
      <c r="C57" s="899" t="s">
        <v>1140</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2263</v>
      </c>
      <c r="P57" s="1013" t="s">
        <v>876</v>
      </c>
      <c r="Q57" s="1013" t="s">
        <v>876</v>
      </c>
      <c r="R57" s="1013" t="s">
        <v>876</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2264</v>
      </c>
      <c r="V57" s="899" t="s">
        <v>2264</v>
      </c>
      <c r="W57" s="899" t="s">
        <v>2264</v>
      </c>
      <c r="X57" s="899"/>
      <c r="Y57" s="1056"/>
      <c r="Z57" s="902" t="s">
        <v>878</v>
      </c>
      <c r="AA57" s="902" t="s">
        <v>878</v>
      </c>
      <c r="AB57" s="902" t="s">
        <v>878</v>
      </c>
      <c r="AC57" s="902" t="s">
        <v>878</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998</v>
      </c>
      <c r="P58" s="1013" t="s">
        <v>912</v>
      </c>
      <c r="Q58" s="1013" t="s">
        <v>912</v>
      </c>
      <c r="R58" s="1013" t="s">
        <v>912</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2265</v>
      </c>
      <c r="V58" s="899" t="s">
        <v>2265</v>
      </c>
      <c r="W58" s="899" t="s">
        <v>2265</v>
      </c>
      <c r="X58" s="899"/>
      <c r="Y58" s="1056"/>
      <c r="Z58" s="902"/>
      <c r="AA58" s="905"/>
      <c r="AB58" s="902"/>
      <c r="AC58" s="902"/>
      <c r="AD58" s="902"/>
    </row>
    <row customHeight="1" ht="36">
      <c r="A59" s="901"/>
      <c r="B59" s="955">
        <v>42</v>
      </c>
      <c r="C59" s="899">
        <v>3</v>
      </c>
      <c r="D59" s="1023" t="s">
        <v>2253</v>
      </c>
      <c r="E59" s="899" t="s">
        <v>2253</v>
      </c>
      <c r="F59" s="899" t="s">
        <v>2253</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101</v>
      </c>
      <c r="Q59" s="1013" t="s">
        <v>101</v>
      </c>
      <c r="R59" s="1013" t="s">
        <v>101</v>
      </c>
      <c r="S59" s="1013"/>
      <c r="T59" s="899"/>
      <c r="U59" s="899" t="s">
        <v>2266</v>
      </c>
      <c r="V59" s="899" t="s">
        <v>2267</v>
      </c>
      <c r="W59" s="899" t="s">
        <v>2268</v>
      </c>
      <c r="X59" s="899"/>
      <c r="Y59" s="1056"/>
      <c r="Z59" s="902"/>
      <c r="AA59" s="905"/>
      <c r="AB59" s="902"/>
      <c r="AC59" s="902"/>
      <c r="AD59" s="902"/>
    </row>
    <row customHeight="1" ht="81">
      <c r="A60" s="901"/>
      <c r="B60" s="955">
        <v>43</v>
      </c>
      <c r="C60" s="899" t="s">
        <v>2269</v>
      </c>
      <c r="D60" s="1023" t="s">
        <v>2269</v>
      </c>
      <c r="E60" s="899" t="s">
        <v>2269</v>
      </c>
      <c r="F60" s="899" t="s">
        <v>2269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94</v>
      </c>
      <c r="P60" s="1013" t="s">
        <v>94</v>
      </c>
      <c r="Q60" s="1013" t="s">
        <v>94</v>
      </c>
      <c r="R60" s="1013" t="s">
        <v>94</v>
      </c>
      <c r="S60" s="1013"/>
      <c r="T60" s="899" t="s">
        <v>746</v>
      </c>
      <c r="U60" s="899" t="s">
        <v>746</v>
      </c>
      <c r="V60" s="899" t="s">
        <v>746</v>
      </c>
      <c r="W60" s="899" t="s">
        <v>746</v>
      </c>
      <c r="X60" s="899"/>
      <c r="Y60" s="1056"/>
      <c r="Z60" s="902" t="s">
        <v>2270</v>
      </c>
      <c r="AA60" s="905" t="s">
        <v>2271</v>
      </c>
      <c r="AB60" s="902" t="s">
        <v>2272</v>
      </c>
      <c r="AC60" s="902" t="s">
        <v>2271</v>
      </c>
      <c r="AD60" s="902"/>
    </row>
    <row customHeight="1" ht="9">
      <c r="A61" s="901"/>
      <c r="B61" s="955">
        <v>44</v>
      </c>
      <c r="C61" s="899"/>
      <c r="D61" s="1023" t="s">
        <v>2273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95</v>
      </c>
      <c r="Q61" s="1013"/>
      <c r="R61" s="1013"/>
      <c r="S61" s="1013"/>
      <c r="T61" s="899"/>
      <c r="U61" s="899" t="s">
        <v>2274</v>
      </c>
      <c r="V61" s="899"/>
      <c r="W61" s="899"/>
      <c r="X61" s="899"/>
      <c r="Y61" s="1056"/>
      <c r="Z61" s="902"/>
      <c r="AA61" s="905"/>
      <c r="AB61" s="902"/>
      <c r="AC61" s="902"/>
      <c r="AD61" s="902"/>
    </row>
    <row customHeight="1" ht="9">
      <c r="A62" s="901"/>
      <c r="B62" s="955">
        <v>45</v>
      </c>
      <c r="C62" s="899"/>
      <c r="D62" s="1023" t="s">
        <v>2275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131</v>
      </c>
      <c r="Q62" s="1013"/>
      <c r="R62" s="1013"/>
      <c r="S62" s="1013"/>
      <c r="T62" s="899"/>
      <c r="U62" s="899" t="s">
        <v>2276</v>
      </c>
      <c r="V62" s="899"/>
      <c r="W62" s="899"/>
      <c r="X62" s="899"/>
      <c r="Y62" s="1056"/>
      <c r="Z62" s="902"/>
      <c r="AA62" s="905"/>
      <c r="AB62" s="902"/>
      <c r="AC62" s="902"/>
      <c r="AD62" s="902"/>
    </row>
    <row customHeight="1" ht="18">
      <c r="A63" s="901"/>
      <c r="B63" s="955">
        <v>46</v>
      </c>
      <c r="C63" s="899"/>
      <c r="D63" s="1023" t="s">
        <v>2277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136</v>
      </c>
      <c r="Q63" s="1013"/>
      <c r="R63" s="1013"/>
      <c r="S63" s="1013"/>
      <c r="T63" s="899"/>
      <c r="U63" s="899" t="s">
        <v>2278</v>
      </c>
      <c r="V63" s="899"/>
      <c r="W63" s="899"/>
      <c r="X63" s="899"/>
      <c r="Y63" s="1056"/>
      <c r="Z63" s="902"/>
      <c r="AA63" s="905"/>
      <c r="AB63" s="902"/>
      <c r="AC63" s="902"/>
      <c r="AD63" s="902"/>
    </row>
    <row customHeight="1" ht="18">
      <c r="A64" s="901"/>
      <c r="B64" s="955">
        <v>47</v>
      </c>
      <c r="C64" s="899"/>
      <c r="D64" s="1023" t="s">
        <v>2279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142</v>
      </c>
      <c r="Q64" s="1013"/>
      <c r="R64" s="1013"/>
      <c r="S64" s="1013"/>
      <c r="T64" s="899"/>
      <c r="U64" s="899" t="s">
        <v>2280</v>
      </c>
      <c r="V64" s="899"/>
      <c r="W64" s="899"/>
      <c r="X64" s="899"/>
      <c r="Y64" s="1056"/>
      <c r="Z64" s="902"/>
      <c r="AA64" s="905" t="s">
        <v>2281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2194</v>
      </c>
      <c r="Q65" s="1013"/>
      <c r="R65" s="1013"/>
      <c r="S65" s="1013"/>
      <c r="T65" s="899"/>
      <c r="U65" s="899" t="s">
        <v>2282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2198</v>
      </c>
      <c r="Q66" s="1013"/>
      <c r="R66" s="1013"/>
      <c r="S66" s="1013"/>
      <c r="T66" s="899"/>
      <c r="U66" s="899" t="s">
        <v>2283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2284</v>
      </c>
      <c r="Q67" s="1013"/>
      <c r="R67" s="1013"/>
      <c r="S67" s="1013"/>
      <c r="T67" s="899"/>
      <c r="U67" s="899" t="s">
        <v>2285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2286</v>
      </c>
      <c r="Q68" s="1013"/>
      <c r="R68" s="1013"/>
      <c r="S68" s="1013"/>
      <c r="T68" s="899"/>
      <c r="U68" s="899" t="s">
        <v>2287</v>
      </c>
      <c r="V68" s="899"/>
      <c r="W68" s="899"/>
      <c r="X68" s="899"/>
      <c r="Y68" s="1056"/>
      <c r="Z68" s="902"/>
      <c r="AA68" s="905"/>
      <c r="AB68" s="902"/>
      <c r="AC68" s="902"/>
      <c r="AD68" s="902"/>
    </row>
    <row customHeight="1" ht="9">
      <c r="A69" s="901"/>
      <c r="B69" s="955">
        <v>52</v>
      </c>
      <c r="C69" s="899"/>
      <c r="D69" s="1023" t="s">
        <v>2288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147</v>
      </c>
      <c r="Q69" s="1013"/>
      <c r="R69" s="1013"/>
      <c r="S69" s="1013"/>
      <c r="T69" s="899"/>
      <c r="U69" s="899" t="s">
        <v>2289</v>
      </c>
      <c r="V69" s="899"/>
      <c r="W69" s="899"/>
      <c r="X69" s="899"/>
      <c r="Y69" s="1056"/>
      <c r="Z69" s="902"/>
      <c r="AA69" s="905"/>
      <c r="AB69" s="902"/>
      <c r="AC69" s="902"/>
      <c r="AD69" s="902"/>
    </row>
    <row customHeight="1" ht="27">
      <c r="A70" s="901"/>
      <c r="B70" s="955">
        <v>53</v>
      </c>
      <c r="C70" s="899"/>
      <c r="D70" s="1023"/>
      <c r="E70" s="899" t="s">
        <v>2273</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95</v>
      </c>
      <c r="R70" s="1013"/>
      <c r="S70" s="1013"/>
      <c r="T70" s="899"/>
      <c r="U70" s="899"/>
      <c r="V70" s="899" t="s">
        <v>2290</v>
      </c>
      <c r="W70" s="899"/>
      <c r="X70" s="899"/>
      <c r="Y70" s="1056"/>
      <c r="Z70" s="902"/>
      <c r="AA70" s="905"/>
      <c r="AB70" s="902"/>
      <c r="AC70" s="902"/>
      <c r="AD70" s="902"/>
    </row>
    <row customHeight="1" ht="36">
      <c r="A71" s="901"/>
      <c r="B71" s="955">
        <v>54</v>
      </c>
      <c r="C71" s="899"/>
      <c r="D71" s="1023"/>
      <c r="E71" s="899" t="s">
        <v>2275</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131</v>
      </c>
      <c r="R71" s="1013"/>
      <c r="S71" s="1013"/>
      <c r="T71" s="899"/>
      <c r="U71" s="899"/>
      <c r="V71" s="899" t="s">
        <v>2291</v>
      </c>
      <c r="W71" s="899"/>
      <c r="X71" s="899"/>
      <c r="Y71" s="1056"/>
      <c r="Z71" s="902"/>
      <c r="AA71" s="905"/>
      <c r="AB71" s="902"/>
      <c r="AC71" s="902"/>
      <c r="AD71" s="902"/>
    </row>
    <row customHeight="1" ht="27">
      <c r="A72" s="901"/>
      <c r="B72" s="955">
        <v>55</v>
      </c>
      <c r="C72" s="899"/>
      <c r="D72" s="1023"/>
      <c r="E72" s="899" t="s">
        <v>2277</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136</v>
      </c>
      <c r="R72" s="1013"/>
      <c r="S72" s="1013"/>
      <c r="T72" s="899"/>
      <c r="U72" s="899"/>
      <c r="V72" s="899" t="s">
        <v>2292</v>
      </c>
      <c r="W72" s="899"/>
      <c r="X72" s="899"/>
      <c r="Y72" s="1056"/>
      <c r="Z72" s="902"/>
      <c r="AA72" s="905"/>
      <c r="AB72" s="902"/>
      <c r="AC72" s="902"/>
      <c r="AD72" s="902"/>
    </row>
    <row customHeight="1" ht="36">
      <c r="A73" s="901"/>
      <c r="B73" s="955">
        <v>56</v>
      </c>
      <c r="C73" s="899"/>
      <c r="D73" s="1023"/>
      <c r="E73" s="899" t="s">
        <v>2279</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142</v>
      </c>
      <c r="R73" s="1013"/>
      <c r="S73" s="1013"/>
      <c r="T73" s="899"/>
      <c r="U73" s="899"/>
      <c r="V73" s="899" t="s">
        <v>2293</v>
      </c>
      <c r="W73" s="899"/>
      <c r="X73" s="899"/>
      <c r="Y73" s="1056"/>
      <c r="Z73" s="902"/>
      <c r="AA73" s="905"/>
      <c r="AB73" s="902"/>
      <c r="AC73" s="902"/>
      <c r="AD73" s="902"/>
    </row>
    <row customHeight="1" ht="18">
      <c r="A74" s="901"/>
      <c r="B74" s="955">
        <v>57</v>
      </c>
      <c r="C74" s="899"/>
      <c r="D74" s="1023"/>
      <c r="E74" s="899" t="s">
        <v>2288</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147</v>
      </c>
      <c r="R74" s="1013"/>
      <c r="S74" s="1013"/>
      <c r="T74" s="899"/>
      <c r="U74" s="899"/>
      <c r="V74" s="899" t="s">
        <v>2294</v>
      </c>
      <c r="W74" s="899"/>
      <c r="X74" s="899"/>
      <c r="Y74" s="1056"/>
      <c r="Z74" s="902"/>
      <c r="AA74" s="905"/>
      <c r="AB74" s="902"/>
      <c r="AC74" s="902"/>
      <c r="AD74" s="902"/>
    </row>
    <row customHeight="1" ht="18">
      <c r="A75" s="901"/>
      <c r="B75" s="955">
        <v>58</v>
      </c>
      <c r="C75" s="899"/>
      <c r="D75" s="1023"/>
      <c r="E75" s="899"/>
      <c r="F75" s="899" t="s">
        <v>2273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95</v>
      </c>
      <c r="S75" s="1013"/>
      <c r="T75" s="899"/>
      <c r="U75" s="899"/>
      <c r="V75" s="899"/>
      <c r="W75" s="899" t="s">
        <v>2295</v>
      </c>
      <c r="X75" s="899"/>
      <c r="Y75" s="1056"/>
      <c r="Z75" s="902"/>
      <c r="AA75" s="905"/>
      <c r="AB75" s="902"/>
      <c r="AC75" s="902"/>
      <c r="AD75" s="902"/>
    </row>
    <row customHeight="1" ht="36">
      <c r="A76" s="901"/>
      <c r="B76" s="955">
        <v>59</v>
      </c>
      <c r="C76" s="899"/>
      <c r="D76" s="1023"/>
      <c r="E76" s="899"/>
      <c r="F76" s="899" t="s">
        <v>2275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131</v>
      </c>
      <c r="S76" s="1013"/>
      <c r="T76" s="899"/>
      <c r="U76" s="899"/>
      <c r="V76" s="899"/>
      <c r="W76" s="899" t="s">
        <v>2296</v>
      </c>
      <c r="X76" s="899"/>
      <c r="Y76" s="1056"/>
      <c r="Z76" s="902"/>
      <c r="AA76" s="905"/>
      <c r="AB76" s="902"/>
      <c r="AC76" s="902"/>
      <c r="AD76" s="902"/>
    </row>
    <row customHeight="1" ht="18">
      <c r="A77" s="901"/>
      <c r="B77" s="955">
        <v>60</v>
      </c>
      <c r="C77" s="899"/>
      <c r="D77" s="1023"/>
      <c r="E77" s="899"/>
      <c r="F77" s="899" t="s">
        <v>2277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136</v>
      </c>
      <c r="S77" s="1013"/>
      <c r="T77" s="899"/>
      <c r="U77" s="899"/>
      <c r="V77" s="899"/>
      <c r="W77" s="899" t="s">
        <v>2297</v>
      </c>
      <c r="X77" s="899"/>
      <c r="Y77" s="1056"/>
      <c r="Z77" s="902"/>
      <c r="AA77" s="905"/>
      <c r="AB77" s="902"/>
      <c r="AC77" s="902"/>
      <c r="AD77" s="902"/>
    </row>
    <row customHeight="1" ht="72">
      <c r="A78" s="901"/>
      <c r="B78" s="955">
        <v>61</v>
      </c>
      <c r="C78" s="899" t="s">
        <v>2273</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95</v>
      </c>
      <c r="P78" s="1013"/>
      <c r="Q78" s="1013"/>
      <c r="R78" s="1013"/>
      <c r="S78" s="1013"/>
      <c r="T78" s="899" t="s">
        <v>751</v>
      </c>
      <c r="U78" s="899"/>
      <c r="V78" s="899"/>
      <c r="W78" s="899"/>
      <c r="X78" s="899"/>
      <c r="Y78" s="1056"/>
      <c r="Z78" s="902" t="s">
        <v>2298</v>
      </c>
      <c r="AA78" s="905"/>
      <c r="AB78" s="902"/>
      <c r="AC78" s="902"/>
      <c r="AD78" s="902"/>
    </row>
    <row customHeight="1" ht="36">
      <c r="A79" s="901"/>
      <c r="B79" s="955">
        <v>62</v>
      </c>
      <c r="C79" s="899" t="s">
        <v>2275</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131</v>
      </c>
      <c r="P79" s="1013"/>
      <c r="Q79" s="1013"/>
      <c r="R79" s="1013"/>
      <c r="S79" s="1013"/>
      <c r="T79" s="899" t="s">
        <v>2299</v>
      </c>
      <c r="U79" s="899"/>
      <c r="V79" s="899"/>
      <c r="W79" s="899"/>
      <c r="X79" s="899"/>
      <c r="Y79" s="1056"/>
      <c r="Z79" s="902" t="s">
        <v>2300</v>
      </c>
      <c r="AA79" s="905"/>
      <c r="AB79" s="902"/>
      <c r="AC79" s="902"/>
      <c r="AD79" s="902"/>
    </row>
    <row customHeight="1" ht="45">
      <c r="A80" s="901"/>
      <c r="B80" s="955">
        <v>63</v>
      </c>
      <c r="C80" s="899" t="s">
        <v>2277</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136</v>
      </c>
      <c r="P80" s="1013"/>
      <c r="Q80" s="1013"/>
      <c r="R80" s="1013"/>
      <c r="S80" s="1013"/>
      <c r="T80" s="899" t="s">
        <v>2301</v>
      </c>
      <c r="U80" s="899"/>
      <c r="V80" s="899"/>
      <c r="W80" s="899"/>
      <c r="X80" s="899"/>
      <c r="Y80" s="1056"/>
      <c r="Z80" s="902" t="s">
        <v>2302</v>
      </c>
      <c r="AA80" s="905"/>
      <c r="AB80" s="902"/>
      <c r="AC80" s="902"/>
      <c r="AD80" s="902"/>
    </row>
    <row customHeight="1" ht="36">
      <c r="A81" s="901"/>
      <c r="B81" s="955">
        <v>64</v>
      </c>
      <c r="C81" s="899" t="s">
        <v>2279</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2185</v>
      </c>
      <c r="P81" s="1013"/>
      <c r="Q81" s="1013"/>
      <c r="R81" s="1013"/>
      <c r="S81" s="1013"/>
      <c r="T81" s="899" t="s">
        <v>2303</v>
      </c>
      <c r="U81" s="899"/>
      <c r="V81" s="899"/>
      <c r="W81" s="899"/>
      <c r="X81" s="899"/>
      <c r="Y81" s="1056"/>
      <c r="Z81" s="902" t="s">
        <v>2304</v>
      </c>
      <c r="AA81" s="905"/>
      <c r="AB81" s="902"/>
      <c r="AC81" s="902"/>
      <c r="AD81" s="902"/>
    </row>
    <row customHeight="1" ht="90">
      <c r="A82" s="901"/>
      <c r="B82" s="955">
        <v>65</v>
      </c>
      <c r="C82" s="899" t="s">
        <v>2288</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142</v>
      </c>
      <c r="P82" s="1013"/>
      <c r="Q82" s="1013"/>
      <c r="R82" s="1013"/>
      <c r="S82" s="1013"/>
      <c r="T82" s="899" t="s">
        <v>2305</v>
      </c>
      <c r="U82" s="899"/>
      <c r="V82" s="899"/>
      <c r="W82" s="899"/>
      <c r="X82" s="899"/>
      <c r="Y82" s="1056"/>
      <c r="Z82" s="902" t="s">
        <v>2306</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2194</v>
      </c>
      <c r="P83" s="1013"/>
      <c r="Q83" s="1013"/>
      <c r="R83" s="1013"/>
      <c r="S83" s="1013"/>
      <c r="T83" s="899" t="s">
        <v>2307</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2308</v>
      </c>
      <c r="P84" s="1013"/>
      <c r="Q84" s="1013"/>
      <c r="R84" s="1013"/>
      <c r="S84" s="1013"/>
      <c r="T84" s="899" t="s">
        <v>2309</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2198</v>
      </c>
      <c r="P85" s="1013"/>
      <c r="Q85" s="1013"/>
      <c r="R85" s="1013"/>
      <c r="S85" s="1013"/>
      <c r="T85" s="899" t="s">
        <v>2310</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2311</v>
      </c>
      <c r="P86" s="1013"/>
      <c r="Q86" s="1013"/>
      <c r="R86" s="1013"/>
      <c r="S86" s="1013"/>
      <c r="T86" s="899" t="s">
        <v>2312</v>
      </c>
      <c r="U86" s="899"/>
      <c r="V86" s="899"/>
      <c r="W86" s="899"/>
      <c r="X86" s="899"/>
      <c r="Y86" s="1056"/>
      <c r="Z86" s="902"/>
      <c r="AA86" s="905"/>
      <c r="AB86" s="902"/>
      <c r="AC86" s="902"/>
      <c r="AD86" s="902"/>
    </row>
    <row customHeight="1" ht="36">
      <c r="A87" s="901"/>
      <c r="B87" s="955">
        <v>70</v>
      </c>
      <c r="C87" s="899" t="s">
        <v>2313</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147</v>
      </c>
      <c r="P87" s="1013"/>
      <c r="Q87" s="1013"/>
      <c r="R87" s="1013"/>
      <c r="S87" s="1013"/>
      <c r="T87" s="899" t="s">
        <v>2314</v>
      </c>
      <c r="U87" s="899"/>
      <c r="V87" s="899"/>
      <c r="W87" s="899"/>
      <c r="X87" s="899"/>
      <c r="Y87" s="1056"/>
      <c r="Z87" s="902"/>
      <c r="AA87" s="905"/>
      <c r="AB87" s="902"/>
      <c r="AC87" s="902"/>
      <c r="AD87" s="902"/>
    </row>
    <row customHeight="1" ht="18">
      <c r="A88" s="901"/>
      <c r="B88" s="955">
        <v>71</v>
      </c>
      <c r="C88" s="899" t="s">
        <v>2315</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153</v>
      </c>
      <c r="P88" s="1013"/>
      <c r="Q88" s="1013"/>
      <c r="R88" s="1013"/>
      <c r="S88" s="1013"/>
      <c r="T88" s="899" t="s">
        <v>783</v>
      </c>
      <c r="U88" s="899"/>
      <c r="V88" s="899"/>
      <c r="W88" s="899"/>
      <c r="X88" s="899"/>
      <c r="Y88" s="1056"/>
      <c r="Z88" s="902"/>
      <c r="AA88" s="905"/>
      <c r="AB88" s="902"/>
      <c r="AC88" s="902"/>
      <c r="AD88" s="902"/>
    </row>
    <row customHeight="1" ht="18">
      <c r="A89" s="901"/>
      <c r="B89" s="955">
        <v>72</v>
      </c>
      <c r="C89" s="899" t="s">
        <v>2316</v>
      </c>
      <c r="D89" s="1023" t="s">
        <v>2313</v>
      </c>
      <c r="E89" s="899" t="s">
        <v>2313</v>
      </c>
      <c r="F89" s="899" t="s">
        <v>2279</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157</v>
      </c>
      <c r="P89" s="1013" t="s">
        <v>153</v>
      </c>
      <c r="Q89" s="1013" t="s">
        <v>153</v>
      </c>
      <c r="R89" s="1013" t="s">
        <v>142</v>
      </c>
      <c r="S89" s="1013"/>
      <c r="T89" s="899" t="s">
        <v>791</v>
      </c>
      <c r="U89" s="899" t="s">
        <v>791</v>
      </c>
      <c r="V89" s="899" t="s">
        <v>791</v>
      </c>
      <c r="W89" s="899" t="s">
        <v>791</v>
      </c>
      <c r="X89" s="899"/>
      <c r="Y89" s="1056"/>
      <c r="Z89" s="902"/>
      <c r="AA89" s="905"/>
      <c r="AB89" s="902"/>
      <c r="AC89" s="902"/>
      <c r="AD89" s="902"/>
    </row>
    <row customHeight="1" ht="27">
      <c r="A90" s="901"/>
      <c r="B90" s="955">
        <v>73</v>
      </c>
      <c r="C90" s="899" t="s">
        <v>2317</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162</v>
      </c>
      <c r="P90" s="1013"/>
      <c r="Q90" s="1013"/>
      <c r="R90" s="1013"/>
      <c r="S90" s="1013"/>
      <c r="T90" s="899" t="s">
        <v>793</v>
      </c>
      <c r="U90" s="899"/>
      <c r="V90" s="899"/>
      <c r="W90" s="899"/>
      <c r="X90" s="899"/>
      <c r="Y90" s="1056"/>
      <c r="Z90" s="902"/>
      <c r="AA90" s="905"/>
      <c r="AB90" s="902"/>
      <c r="AC90" s="902"/>
      <c r="AD90" s="902"/>
    </row>
    <row customHeight="1" ht="18">
      <c r="A91" s="901"/>
      <c r="B91" s="955">
        <v>74</v>
      </c>
      <c r="C91" s="899"/>
      <c r="D91" s="1023" t="s">
        <v>2315</v>
      </c>
      <c r="E91" s="899" t="s">
        <v>2315</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157</v>
      </c>
      <c r="Q91" s="1013" t="s">
        <v>157</v>
      </c>
      <c r="R91" s="1013"/>
      <c r="S91" s="1013"/>
      <c r="T91" s="899"/>
      <c r="U91" s="899" t="s">
        <v>2318</v>
      </c>
      <c r="V91" s="899" t="s">
        <v>2318</v>
      </c>
      <c r="W91" s="899"/>
      <c r="X91" s="899"/>
      <c r="Y91" s="1056"/>
      <c r="Z91" s="902"/>
      <c r="AA91" s="905"/>
      <c r="AB91" s="902"/>
      <c r="AC91" s="902"/>
      <c r="AD91" s="902"/>
    </row>
    <row customHeight="1" ht="27">
      <c r="A92" s="901"/>
      <c r="B92" s="955">
        <v>75</v>
      </c>
      <c r="C92" s="899"/>
      <c r="D92" s="1023" t="s">
        <v>2316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162</v>
      </c>
      <c r="Q92" s="1013"/>
      <c r="R92" s="1013"/>
      <c r="S92" s="1013"/>
      <c r="T92" s="899"/>
      <c r="U92" s="899" t="s">
        <v>2319</v>
      </c>
      <c r="V92" s="899"/>
      <c r="W92" s="899"/>
      <c r="X92" s="899"/>
      <c r="Y92" s="1056"/>
      <c r="Z92" s="902"/>
      <c r="AA92" s="905" t="s">
        <v>2320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2226</v>
      </c>
      <c r="Q93" s="1013"/>
      <c r="R93" s="1013"/>
      <c r="S93" s="1013"/>
      <c r="T93" s="899"/>
      <c r="U93" s="899" t="s">
        <v>2321</v>
      </c>
      <c r="V93" s="899"/>
      <c r="W93" s="899"/>
      <c r="X93" s="899"/>
      <c r="Y93" s="1056"/>
      <c r="Z93" s="902"/>
      <c r="AA93" s="905" t="s">
        <v>2322</v>
      </c>
      <c r="AB93" s="902"/>
      <c r="AC93" s="902"/>
      <c r="AD93" s="902"/>
    </row>
    <row customHeight="1" ht="45">
      <c r="A94" s="901"/>
      <c r="B94" s="955">
        <v>77</v>
      </c>
      <c r="C94" s="899"/>
      <c r="D94" s="1023" t="s">
        <v>2317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168</v>
      </c>
      <c r="Q94" s="1013"/>
      <c r="R94" s="1013"/>
      <c r="S94" s="1013"/>
      <c r="T94" s="899"/>
      <c r="U94" s="899" t="s">
        <v>2323</v>
      </c>
      <c r="V94" s="899"/>
      <c r="W94" s="899"/>
      <c r="X94" s="899"/>
      <c r="Y94" s="1056"/>
      <c r="Z94" s="902"/>
      <c r="AA94" s="905" t="s">
        <v>2324</v>
      </c>
      <c r="AB94" s="902"/>
      <c r="AC94" s="902"/>
      <c r="AD94" s="902"/>
    </row>
    <row customHeight="1" ht="99">
      <c r="A95" s="901"/>
      <c r="B95" s="955">
        <v>78</v>
      </c>
      <c r="C95" s="899" t="s">
        <v>2325</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168</v>
      </c>
      <c r="P95" s="1013"/>
      <c r="Q95" s="1013"/>
      <c r="R95" s="1013"/>
      <c r="S95" s="1013"/>
      <c r="T95" s="899" t="s">
        <v>2326</v>
      </c>
      <c r="U95" s="899"/>
      <c r="V95" s="899"/>
      <c r="W95" s="899"/>
      <c r="X95" s="899"/>
      <c r="Y95" s="1056"/>
      <c r="Z95" s="902"/>
      <c r="AA95" s="905"/>
      <c r="AB95" s="902"/>
      <c r="AC95" s="902"/>
      <c r="AD95" s="902"/>
    </row>
    <row customHeight="1" ht="99">
      <c r="A96" s="901"/>
      <c r="B96" s="955">
        <v>79</v>
      </c>
      <c r="C96" s="899" t="s">
        <v>1271</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1590</v>
      </c>
      <c r="P96" s="1013"/>
      <c r="Q96" s="1013"/>
      <c r="R96" s="1013"/>
      <c r="S96" s="1013"/>
      <c r="T96" s="899" t="s">
        <v>2327</v>
      </c>
      <c r="U96" s="899"/>
      <c r="V96" s="899"/>
      <c r="W96" s="899"/>
      <c r="X96" s="899"/>
      <c r="Y96" s="1056"/>
      <c r="Z96" s="902" t="s">
        <v>2328</v>
      </c>
      <c r="AA96" s="905"/>
      <c r="AB96" s="902"/>
      <c r="AC96" s="902"/>
      <c r="AD96" s="902"/>
    </row>
    <row customHeight="1" ht="63">
      <c r="A97" s="901"/>
      <c r="B97" s="955">
        <v>80</v>
      </c>
      <c r="C97" s="899" t="s">
        <v>2329</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1602</v>
      </c>
      <c r="P97" s="1013"/>
      <c r="Q97" s="1013"/>
      <c r="R97" s="1013"/>
      <c r="S97" s="1013"/>
      <c r="T97" s="899" t="s">
        <v>2330</v>
      </c>
      <c r="U97" s="899"/>
      <c r="V97" s="899"/>
      <c r="W97" s="899"/>
      <c r="X97" s="899"/>
      <c r="Y97" s="1056"/>
      <c r="Z97" s="902" t="s">
        <v>2331</v>
      </c>
      <c r="AA97" s="905"/>
      <c r="AB97" s="902"/>
      <c r="AC97" s="902"/>
      <c r="AD97" s="902"/>
    </row>
    <row customHeight="1" ht="63">
      <c r="A98" s="901"/>
      <c r="B98" s="955">
        <v>81</v>
      </c>
      <c r="C98" s="899" t="s">
        <v>2332</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1616</v>
      </c>
      <c r="P98" s="1013"/>
      <c r="Q98" s="1013"/>
      <c r="R98" s="1013"/>
      <c r="S98" s="1013"/>
      <c r="T98" s="899" t="s">
        <v>2333</v>
      </c>
      <c r="U98" s="899"/>
      <c r="V98" s="899"/>
      <c r="W98" s="899"/>
      <c r="X98" s="899"/>
      <c r="Y98" s="1056"/>
      <c r="Z98" s="902" t="s">
        <v>2331</v>
      </c>
      <c r="AA98" s="905"/>
      <c r="AB98" s="902"/>
      <c r="AC98" s="902"/>
      <c r="AD98" s="902"/>
    </row>
    <row customHeight="1" ht="90">
      <c r="A99" s="901"/>
      <c r="B99" s="955">
        <v>82</v>
      </c>
      <c r="C99" s="899" t="s">
        <v>2334</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1628</v>
      </c>
      <c r="P99" s="1013"/>
      <c r="Q99" s="1013"/>
      <c r="R99" s="1013"/>
      <c r="S99" s="1013"/>
      <c r="T99" s="899" t="s">
        <v>2335</v>
      </c>
      <c r="U99" s="899"/>
      <c r="V99" s="899"/>
      <c r="W99" s="899"/>
      <c r="X99" s="899"/>
      <c r="Y99" s="1056"/>
      <c r="Z99" s="902" t="s">
        <v>748</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2336</v>
      </c>
      <c r="P100" s="1013"/>
      <c r="Q100" s="1013"/>
      <c r="R100" s="1013"/>
      <c r="S100" s="1013"/>
      <c r="T100" s="899" t="s">
        <v>2337</v>
      </c>
      <c r="U100" s="899"/>
      <c r="V100" s="899"/>
      <c r="W100" s="899"/>
      <c r="X100" s="899"/>
      <c r="Y100" s="1056"/>
      <c r="Z100" s="902" t="s">
        <v>748</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2338</v>
      </c>
      <c r="P101" s="1013"/>
      <c r="Q101" s="1013"/>
      <c r="R101" s="1013"/>
      <c r="S101" s="1013"/>
      <c r="T101" s="899" t="s">
        <v>2339</v>
      </c>
      <c r="U101" s="899"/>
      <c r="V101" s="899"/>
      <c r="W101" s="899"/>
      <c r="X101" s="899"/>
      <c r="Y101" s="1056"/>
      <c r="Z101" s="902" t="s">
        <v>748</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1778</v>
      </c>
      <c r="B148" s="901"/>
      <c r="C148" s="899" t="s">
        <v>2340</v>
      </c>
      <c r="D148" s="899" t="s">
        <v>1683</v>
      </c>
      <c r="E148" s="899" t="s">
        <v>1780</v>
      </c>
      <c r="F148" s="899" t="s">
        <v>2341</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2342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2343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1782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1785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1790</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FC74B-6595-C655-39D1-BF369D645CE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676" width="3.00390625" customWidth="1"/>
    <col min="10" max="11" style="3673" width="3.00390625" customWidth="1"/>
    <col min="12" max="12" style="3677"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2344</v>
      </c>
      <c r="M5" s="2659"/>
      <c r="N5" s="2659"/>
      <c r="O5" s="2659"/>
      <c r="P5" s="2659"/>
      <c r="Q5" s="2659"/>
      <c r="R5" s="2659"/>
      <c r="S5" s="2659"/>
      <c r="T5" s="2659"/>
      <c r="U5" s="2659"/>
      <c r="V5" s="1299"/>
      <c r="AD5" s="1211">
        <v>64</v>
      </c>
    </row>
    <row customHeight="1" ht="14.699999999999998">
      <c r="J6" s="432"/>
      <c r="K6" s="432"/>
      <c r="L6" s="2660" t="str">
        <f>IF(org=0,"Не определено",org)</f>
        <v>КГУП "Примтеплоэнерго"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8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Агенство по тарифам Приморского края</v>
      </c>
      <c r="P8" s="2307"/>
      <c r="Q8" s="2307"/>
      <c r="R8" s="2307"/>
      <c r="S8" s="2307"/>
      <c r="T8" s="2307"/>
      <c r="U8" s="2307"/>
      <c r="V8" s="382"/>
      <c r="W8" s="382"/>
      <c r="X8" s="336"/>
      <c r="Y8" s="424"/>
      <c r="Z8" s="424"/>
      <c r="AA8" s="424"/>
      <c r="AB8" s="424"/>
      <c r="AC8" s="424"/>
      <c r="AD8" s="474">
        <v>46</v>
      </c>
    </row>
    <row s="2982" customFormat="1" customHeight="1" ht="24">
      <c r="A9" s="1424"/>
      <c r="B9" s="1424"/>
      <c r="C9" s="1424"/>
      <c r="D9" s="1424"/>
      <c r="E9" s="1424"/>
      <c r="F9" s="1424"/>
      <c r="G9" s="1424"/>
      <c r="H9" s="1424"/>
      <c r="L9" s="1332"/>
      <c r="M9" s="351" t="s">
        <v>537</v>
      </c>
      <c r="N9" s="360"/>
      <c r="O9" s="2307" t="str">
        <f>IF(TITLE_DATE_CHANGE_PERIOD="",IF(TITLE_DATE_PR="","",TITLE_DATE_PR),TITLE_DATE_CHANGE_PERIOD)</f>
        <v>45292.659780092596</v>
      </c>
      <c r="P9" s="2307"/>
      <c r="Q9" s="2307"/>
      <c r="R9" s="2307"/>
      <c r="S9" s="2307"/>
      <c r="T9" s="2307"/>
      <c r="U9" s="2307"/>
      <c r="V9" s="382"/>
      <c r="W9" s="382"/>
      <c r="X9" s="336"/>
      <c r="Y9" s="424"/>
      <c r="Z9" s="424"/>
      <c r="AA9" s="424"/>
      <c r="AB9" s="424"/>
      <c r="AC9" s="424"/>
      <c r="AD9" s="474">
        <v>23</v>
      </c>
    </row>
    <row s="2982" customFormat="1" customHeight="1" ht="24">
      <c r="A10" s="1424"/>
      <c r="B10" s="1424"/>
      <c r="C10" s="1424"/>
      <c r="D10" s="1424"/>
      <c r="E10" s="1424"/>
      <c r="F10" s="1424"/>
      <c r="G10" s="1424"/>
      <c r="H10" s="1424"/>
      <c r="L10" s="1306"/>
      <c r="M10" s="351" t="s">
        <v>538</v>
      </c>
      <c r="N10" s="360"/>
      <c r="O10" s="2307" t="str">
        <f>IF(TITLE_NUMBER_PR_CHANGE="",IF(TITLE_NUMBER_PR="","",TITLE_NUMBER_PR),TITLE_NUMBER_PR_CHANGE)</f>
        <v>59/4</v>
      </c>
      <c r="P10" s="2307"/>
      <c r="Q10" s="2307"/>
      <c r="R10" s="2307"/>
      <c r="S10" s="2307"/>
      <c r="T10" s="2307"/>
      <c r="U10" s="2307"/>
      <c r="V10" s="382"/>
      <c r="W10" s="382"/>
      <c r="X10" s="336"/>
      <c r="Y10" s="424"/>
      <c r="Z10" s="424"/>
      <c r="AA10" s="424"/>
      <c r="AB10" s="424"/>
      <c r="AC10" s="424"/>
      <c r="AD10" s="474">
        <v>23</v>
      </c>
    </row>
    <row s="2982" customFormat="1" customHeight="1" ht="24">
      <c r="A11" s="1424"/>
      <c r="B11" s="1424"/>
      <c r="C11" s="1424"/>
      <c r="D11" s="1424"/>
      <c r="E11" s="1424"/>
      <c r="F11" s="1424"/>
      <c r="G11" s="1424"/>
      <c r="H11" s="1424"/>
      <c r="L11" s="1306"/>
      <c r="M11" s="351" t="s">
        <v>44</v>
      </c>
      <c r="N11" s="360"/>
      <c r="O11" s="2307" t="str">
        <f>IF(TITLE_IST_PUB_CHANGE="",IF(TITLE_IST_PUB="","",TITLE_IST_PUB),TITLE_IST_PUB_CHANGE)</f>
        <v>http://pravo.gov.ru</v>
      </c>
      <c r="P11" s="2307"/>
      <c r="Q11" s="2307"/>
      <c r="R11" s="2307"/>
      <c r="S11" s="2307"/>
      <c r="T11" s="2307"/>
      <c r="U11" s="2307"/>
      <c r="V11" s="382"/>
      <c r="W11" s="382"/>
      <c r="X11" s="336"/>
      <c r="Y11" s="424"/>
      <c r="Z11" s="424"/>
      <c r="AA11" s="424"/>
      <c r="AB11" s="424"/>
      <c r="AC11" s="424"/>
      <c r="AD11" s="474">
        <v>23</v>
      </c>
    </row>
    <row s="298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541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416</v>
      </c>
      <c r="M14" s="2183"/>
      <c r="N14" s="2183"/>
      <c r="O14" s="2183"/>
      <c r="P14" s="2183"/>
      <c r="Q14" s="2183"/>
      <c r="R14" s="2183"/>
      <c r="S14" s="2183"/>
      <c r="T14" s="2183"/>
      <c r="U14" s="2183"/>
      <c r="V14" s="2183"/>
      <c r="W14" s="2183"/>
      <c r="X14" s="2183" t="s">
        <v>417</v>
      </c>
      <c r="AD14" s="1211">
        <v>14</v>
      </c>
    </row>
    <row customHeight="1" ht="14.699999999999998">
      <c r="J15" s="432"/>
      <c r="K15" s="432"/>
      <c r="L15" s="2329" t="s">
        <v>90</v>
      </c>
      <c r="M15" s="2265" t="s">
        <v>542</v>
      </c>
      <c r="N15" s="357"/>
      <c r="O15" s="2330" t="s">
        <v>2345</v>
      </c>
      <c r="P15" s="2331"/>
      <c r="Q15" s="2331"/>
      <c r="R15" s="2331"/>
      <c r="S15" s="2331"/>
      <c r="T15" s="2331"/>
      <c r="U15" s="2332"/>
      <c r="V15" s="2333" t="s">
        <v>544</v>
      </c>
      <c r="W15" s="2336" t="s">
        <v>1268</v>
      </c>
      <c r="X15" s="2183"/>
      <c r="AD15" s="1211">
        <v>14</v>
      </c>
    </row>
    <row customHeight="1" ht="35.699999999999996">
      <c r="J16" s="432"/>
      <c r="K16" s="432"/>
      <c r="L16" s="2329"/>
      <c r="M16" s="2265"/>
      <c r="N16" s="1087"/>
      <c r="O16" s="2316" t="s">
        <v>547</v>
      </c>
      <c r="P16" s="2316" t="s">
        <v>548</v>
      </c>
      <c r="Q16" s="2318" t="s">
        <v>549</v>
      </c>
      <c r="R16" s="2319"/>
      <c r="S16" s="2318" t="s">
        <v>562</v>
      </c>
      <c r="T16" s="2325"/>
      <c r="U16" s="2319"/>
      <c r="V16" s="2334"/>
      <c r="W16" s="2337"/>
      <c r="X16" s="2183"/>
      <c r="AD16" s="1211">
        <v>34</v>
      </c>
    </row>
    <row customHeight="1" ht="35.699999999999996">
      <c r="A17" s="1426" t="s">
        <v>201</v>
      </c>
      <c r="B17" s="1426" t="s">
        <v>202</v>
      </c>
      <c r="C17" s="1426" t="s">
        <v>203</v>
      </c>
      <c r="D17" s="1426" t="s">
        <v>204</v>
      </c>
      <c r="E17" s="1426"/>
      <c r="J17" s="432"/>
      <c r="K17" s="432"/>
      <c r="L17" s="2329"/>
      <c r="M17" s="2265"/>
      <c r="N17" s="358"/>
      <c r="O17" s="2317"/>
      <c r="P17" s="2317"/>
      <c r="Q17" s="1278" t="s">
        <v>558</v>
      </c>
      <c r="R17" s="1278" t="s">
        <v>559</v>
      </c>
      <c r="S17" s="1348" t="s">
        <v>560</v>
      </c>
      <c r="T17" s="2326" t="s">
        <v>561</v>
      </c>
      <c r="U17" s="2327"/>
      <c r="V17" s="2335"/>
      <c r="W17" s="2338"/>
      <c r="X17" s="2183"/>
      <c r="AD17" s="1211">
        <v>34</v>
      </c>
    </row>
    <row s="3438" customFormat="1" customHeight="1" ht="11.549999999999999">
      <c r="A18" s="1426"/>
      <c r="B18" s="1426"/>
      <c r="C18" s="1426"/>
      <c r="D18" s="1426"/>
      <c r="E18" s="1426"/>
      <c r="F18" s="1418"/>
      <c r="G18" s="1418"/>
      <c r="H18" s="1418"/>
      <c r="I18" s="1302"/>
      <c r="J18" s="1303"/>
      <c r="K18" s="1310">
        <v>1</v>
      </c>
      <c r="L18" s="1333" t="s">
        <v>179</v>
      </c>
      <c r="M18" s="1311" t="s">
        <v>105</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229</v>
      </c>
      <c r="B19" s="1419" t="s">
        <v>230</v>
      </c>
      <c r="C19" s="1419" t="s">
        <v>231</v>
      </c>
      <c r="D19" s="1419" t="s">
        <v>232</v>
      </c>
      <c r="E19" s="1419"/>
      <c r="F19" s="1421"/>
      <c r="G19" s="1421"/>
      <c r="H19" s="1421"/>
      <c r="I19" s="417"/>
      <c r="J19" s="416"/>
      <c r="K19" s="411"/>
      <c r="L19" s="1349">
        <f>INDEX(PT_DIFFERENTIATION_NUM_NTAR,MATCH(A19,PT_DIFFERENTIATION_NTAR_ID,0))</f>
        <v>0</v>
      </c>
      <c r="M19" s="354" t="s">
        <v>190</v>
      </c>
      <c r="N19" s="356"/>
      <c r="O19" s="2662" t="str">
        <f>INDEX(PT_DIFFERENTIATION_NTAR,MATCH(A19,PT_DIFFERENTIATION_NTAR_ID,0))</f>
        <v/>
      </c>
      <c r="P19" s="2662"/>
      <c r="Q19" s="2662"/>
      <c r="R19" s="2662"/>
      <c r="S19" s="2662"/>
      <c r="T19" s="2662"/>
      <c r="U19" s="2662"/>
      <c r="V19" s="2662"/>
      <c r="W19" s="2662"/>
      <c r="X19" s="1314" t="s">
        <v>512</v>
      </c>
      <c r="Z19" s="556"/>
      <c r="AA19" s="556" t="str">
        <f>IF(M19="","",M19)</f>
        <v>Наименование тарифа</v>
      </c>
      <c r="AB19" s="556"/>
      <c r="AC19" s="556"/>
      <c r="AD19" s="1211">
        <v>20</v>
      </c>
    </row>
    <row customHeight="1" ht="21">
      <c r="A20" s="1419" t="s">
        <v>229</v>
      </c>
      <c r="B20" s="1419" t="s">
        <v>230</v>
      </c>
      <c r="C20" s="1419" t="s">
        <v>231</v>
      </c>
      <c r="D20" s="1419" t="s">
        <v>232</v>
      </c>
      <c r="E20" s="1419"/>
      <c r="F20" s="1421"/>
      <c r="G20" s="1421"/>
      <c r="H20" s="1421"/>
      <c r="I20" s="1346"/>
      <c r="J20" s="408"/>
      <c r="K20" s="409"/>
      <c r="L20" s="1349" t="str">
        <f>INDEX(PT_DIFFERENTIATION_NUM_TER,MATCH(B19,PT_DIFFERENTIATION_TER_ID,0))</f>
        <v>.</v>
      </c>
      <c r="M20" s="364" t="s">
        <v>513</v>
      </c>
      <c r="N20" s="356"/>
      <c r="O20" s="2662" t="str">
        <f>INDEX(PT_DIFFERENTIATION_TER,MATCH(B19,PT_DIFFERENTIATION_TER_ID,0))</f>
        <v/>
      </c>
      <c r="P20" s="2662"/>
      <c r="Q20" s="2662"/>
      <c r="R20" s="2662"/>
      <c r="S20" s="2662"/>
      <c r="T20" s="2662"/>
      <c r="U20" s="2662"/>
      <c r="V20" s="2662"/>
      <c r="W20" s="2662"/>
      <c r="X20" s="1314" t="s">
        <v>514</v>
      </c>
      <c r="Z20" s="556"/>
      <c r="AA20" s="556" t="str">
        <f>IF(M20="","",M20)</f>
        <v>Территория действия тарифа</v>
      </c>
      <c r="AB20" s="556"/>
      <c r="AC20" s="556"/>
      <c r="AD20" s="1211">
        <v>20</v>
      </c>
    </row>
    <row customHeight="1" ht="24">
      <c r="A21" s="1419" t="s">
        <v>229</v>
      </c>
      <c r="B21" s="1419" t="s">
        <v>230</v>
      </c>
      <c r="C21" s="1419" t="s">
        <v>231</v>
      </c>
      <c r="D21" s="1419" t="s">
        <v>232</v>
      </c>
      <c r="E21" s="1419"/>
      <c r="F21" s="1421"/>
      <c r="G21" s="1421"/>
      <c r="H21" s="1421"/>
      <c r="I21" s="410"/>
      <c r="J21" s="408"/>
      <c r="K21" s="409"/>
      <c r="L21" s="1349" t="str">
        <f>INDEX(PT_DIFFERENTIATION_NUM_CS,MATCH(C19,PT_DIFFERENTIATION_CS_ID,0))</f>
        <v>..</v>
      </c>
      <c r="M21" s="365" t="s">
        <v>515</v>
      </c>
      <c r="N21" s="356"/>
      <c r="O21" s="2662" t="str">
        <f>INDEX(PT_DIFFERENTIATION_CS,MATCH(C19,PT_DIFFERENTIATION_CS_ID,0))</f>
        <v/>
      </c>
      <c r="P21" s="2662"/>
      <c r="Q21" s="2662"/>
      <c r="R21" s="2662"/>
      <c r="S21" s="2662"/>
      <c r="T21" s="2662"/>
      <c r="U21" s="2662"/>
      <c r="V21" s="2662"/>
      <c r="W21" s="2662"/>
      <c r="X21" s="1314" t="s">
        <v>516</v>
      </c>
      <c r="Z21" s="556"/>
      <c r="AA21" s="556" t="str">
        <f>IF(M21="","",M21)</f>
        <v>Наименование системы теплоснабжения </v>
      </c>
      <c r="AB21" s="556"/>
      <c r="AC21" s="556"/>
      <c r="AD21" s="1211">
        <v>23</v>
      </c>
    </row>
    <row customHeight="1" ht="21">
      <c r="A22" s="1419" t="s">
        <v>229</v>
      </c>
      <c r="B22" s="1419" t="s">
        <v>230</v>
      </c>
      <c r="C22" s="1419" t="s">
        <v>231</v>
      </c>
      <c r="D22" s="1419" t="s">
        <v>232</v>
      </c>
      <c r="E22" s="1419"/>
      <c r="F22" s="1421"/>
      <c r="G22" s="1421"/>
      <c r="H22" s="1421"/>
      <c r="I22" s="410"/>
      <c r="J22" s="408"/>
      <c r="K22" s="409"/>
      <c r="L22" s="1349" t="str">
        <f>INDEX(PT_DIFFERENTIATION_NUM_IST_TE,MATCH(D19,PT_DIFFERENTIATION_IST_TE_ID,0))</f>
        <v>...</v>
      </c>
      <c r="M22" s="366" t="s">
        <v>517</v>
      </c>
      <c r="N22" s="356"/>
      <c r="O22" s="2662" t="str">
        <f>INDEX(PT_DIFFERENTIATION_IST_TE,MATCH(D19,PT_DIFFERENTIATION_IST_TE_ID,0))</f>
        <v/>
      </c>
      <c r="P22" s="2662"/>
      <c r="Q22" s="2662"/>
      <c r="R22" s="2662"/>
      <c r="S22" s="2662"/>
      <c r="T22" s="2662"/>
      <c r="U22" s="2662"/>
      <c r="V22" s="2662"/>
      <c r="W22" s="2662"/>
      <c r="X22" s="1314" t="s">
        <v>518</v>
      </c>
      <c r="Z22" s="556"/>
      <c r="AA22" s="556" t="str">
        <f>IF(M22="","",M22)</f>
        <v>Источник тепловой энергии  </v>
      </c>
      <c r="AB22" s="556"/>
      <c r="AC22" s="556"/>
      <c r="AD22" s="1211">
        <v>20</v>
      </c>
    </row>
    <row customHeight="1" ht="96.75">
      <c r="A23" s="1419" t="s">
        <v>229</v>
      </c>
      <c r="B23" s="1419" t="s">
        <v>230</v>
      </c>
      <c r="C23" s="1419" t="s">
        <v>231</v>
      </c>
      <c r="D23" s="1419" t="s">
        <v>232</v>
      </c>
      <c r="E23" s="1419"/>
      <c r="F23" s="2663" t="str">
        <f>L22&amp;".1"</f>
        <v>....1</v>
      </c>
      <c r="I23" s="2313">
        <v>1</v>
      </c>
      <c r="J23" s="1347"/>
      <c r="K23" s="412"/>
      <c r="L23" s="1349" t="str">
        <f>$F$23</f>
        <v>....1</v>
      </c>
      <c r="M23" s="341" t="s">
        <v>520</v>
      </c>
      <c r="N23" s="356"/>
      <c r="O23" s="2361"/>
      <c r="P23" s="2361"/>
      <c r="Q23" s="2361"/>
      <c r="R23" s="2361"/>
      <c r="S23" s="2361"/>
      <c r="T23" s="2361"/>
      <c r="U23" s="2361"/>
      <c r="V23" s="2361"/>
      <c r="W23" s="2361"/>
      <c r="X23" s="1314" t="s">
        <v>521</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229</v>
      </c>
      <c r="B24" s="1419" t="s">
        <v>230</v>
      </c>
      <c r="C24" s="1419" t="s">
        <v>231</v>
      </c>
      <c r="D24" s="1419" t="s">
        <v>232</v>
      </c>
      <c r="E24" s="1419"/>
      <c r="F24" s="2663"/>
      <c r="G24" s="2273" t="str">
        <f>F23&amp;".1"</f>
        <v>....1.1</v>
      </c>
      <c r="I24" s="2313"/>
      <c r="J24" s="2313">
        <v>1</v>
      </c>
      <c r="K24" s="413"/>
      <c r="L24" s="1349" t="str">
        <f>$G$24</f>
        <v>....1.1</v>
      </c>
      <c r="M24" s="342" t="s">
        <v>523</v>
      </c>
      <c r="N24" s="356"/>
      <c r="O24" s="2301"/>
      <c r="P24" s="2302"/>
      <c r="Q24" s="2302"/>
      <c r="R24" s="2302"/>
      <c r="S24" s="2302"/>
      <c r="T24" s="2302"/>
      <c r="U24" s="2302"/>
      <c r="V24" s="2302"/>
      <c r="W24" s="2303"/>
      <c r="X24" s="1314" t="s">
        <v>524</v>
      </c>
      <c r="Z24" s="556"/>
      <c r="AA24" s="556" t="str">
        <f>IF(M24="","",M24)</f>
        <v>Группа потребителей</v>
      </c>
      <c r="AB24" s="556"/>
      <c r="AC24" s="556"/>
      <c r="AD24" s="1211">
        <v>82</v>
      </c>
    </row>
    <row customHeight="1" ht="11.549999999999999">
      <c r="A25" s="1419" t="s">
        <v>229</v>
      </c>
      <c r="B25" s="1419" t="s">
        <v>230</v>
      </c>
      <c r="C25" s="1419" t="s">
        <v>231</v>
      </c>
      <c r="D25" s="1419" t="s">
        <v>232</v>
      </c>
      <c r="E25" s="1419"/>
      <c r="F25" s="2663"/>
      <c r="G25" s="2273"/>
      <c r="H25" s="2273" t="str">
        <f>G24&amp;".1"</f>
        <v>....1.1.1</v>
      </c>
      <c r="I25" s="2313"/>
      <c r="J25" s="2313"/>
      <c r="K25" s="413">
        <v>1</v>
      </c>
      <c r="L25" s="1349" t="str">
        <f>$H$25</f>
        <v>....1.1.1</v>
      </c>
      <c r="M25" s="1403"/>
      <c r="N25" s="356"/>
      <c r="O25" s="807"/>
      <c r="P25" s="381"/>
      <c r="Q25" s="807"/>
      <c r="R25" s="1313"/>
      <c r="S25" s="2658"/>
      <c r="T25" s="2163" t="s">
        <v>63</v>
      </c>
      <c r="U25" s="2658"/>
      <c r="V25" s="2163" t="s">
        <v>19</v>
      </c>
      <c r="W25" s="381"/>
      <c r="X25" s="2309" t="s">
        <v>526</v>
      </c>
      <c r="Y25" s="567">
        <f>STRCHECKDATE(O26:W26)</f>
      </c>
      <c r="Z25" s="556"/>
      <c r="AA25" s="556" t="str">
        <f>IF(M25="","",M25)</f>
        <v/>
      </c>
      <c r="AB25" s="556"/>
      <c r="AC25" s="556"/>
      <c r="AD25" s="1211">
        <v>11</v>
      </c>
    </row>
    <row customHeight="1" ht="11.549999999999999">
      <c r="A26" s="1419" t="s">
        <v>229</v>
      </c>
      <c r="B26" s="1419" t="s">
        <v>230</v>
      </c>
      <c r="C26" s="1419" t="s">
        <v>231</v>
      </c>
      <c r="D26" s="1419" t="s">
        <v>232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229</v>
      </c>
      <c r="B27" s="1419" t="s">
        <v>230</v>
      </c>
      <c r="C27" s="1419" t="s">
        <v>231</v>
      </c>
      <c r="D27" s="1419" t="s">
        <v>232</v>
      </c>
      <c r="E27" s="1419"/>
      <c r="F27" s="2663"/>
      <c r="G27" s="2273"/>
      <c r="I27" s="2313"/>
      <c r="J27" s="2313"/>
      <c r="K27" s="412"/>
      <c r="L27" s="1334"/>
      <c r="M27" s="344" t="s">
        <v>527</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229</v>
      </c>
      <c r="B28" s="1419" t="s">
        <v>230</v>
      </c>
      <c r="C28" s="1419" t="s">
        <v>231</v>
      </c>
      <c r="D28" s="1419" t="s">
        <v>232</v>
      </c>
      <c r="E28" s="1419"/>
      <c r="F28" s="2663"/>
      <c r="I28" s="2313"/>
      <c r="J28" s="1347"/>
      <c r="K28" s="412"/>
      <c r="L28" s="1334"/>
      <c r="M28" s="343" t="s">
        <v>528</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229</v>
      </c>
      <c r="B29" s="1419" t="s">
        <v>230</v>
      </c>
      <c r="C29" s="1419" t="s">
        <v>231</v>
      </c>
      <c r="D29" s="1419" t="s">
        <v>232</v>
      </c>
      <c r="E29" s="1419"/>
      <c r="F29" s="1421"/>
      <c r="G29" s="1421"/>
      <c r="H29" s="593"/>
      <c r="I29" s="416"/>
      <c r="J29" s="431"/>
      <c r="K29" s="411"/>
      <c r="L29" s="1334"/>
      <c r="M29" s="421" t="s">
        <v>529</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229</v>
      </c>
      <c r="B30" s="1419" t="s">
        <v>230</v>
      </c>
      <c r="C30" s="1419" t="s">
        <v>231</v>
      </c>
      <c r="D30" s="1419"/>
      <c r="E30" s="1419" t="s">
        <v>703</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229</v>
      </c>
      <c r="B31" s="1419" t="s">
        <v>230</v>
      </c>
      <c r="C31" s="1419"/>
      <c r="D31" s="1419"/>
      <c r="E31" s="1419" t="s">
        <v>2346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2347</v>
      </c>
      <c r="B32" s="1419"/>
      <c r="C32" s="1419"/>
      <c r="D32" s="1419"/>
      <c r="E32" s="1419" t="s">
        <v>174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369</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920</v>
      </c>
      <c r="M35" s="2341" t="s">
        <v>2348</v>
      </c>
      <c r="N35" s="2341"/>
      <c r="O35" s="2341"/>
      <c r="P35" s="2341"/>
      <c r="Q35" s="2341"/>
      <c r="R35" s="2341"/>
      <c r="S35" s="2341"/>
      <c r="T35" s="2341"/>
      <c r="U35" s="2341"/>
      <c r="V35" s="2341"/>
      <c r="W35" s="2341"/>
      <c r="X35" s="2341"/>
      <c r="AD35" s="1211">
        <v>27</v>
      </c>
    </row>
    <row customHeight="1" ht="109.19999999999999">
      <c r="H36" s="593"/>
      <c r="I36" s="1359"/>
      <c r="M36" s="2341" t="s">
        <v>2349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84</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87124-9E03-D4A9-607B-49B4588D97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69326-2C21-3117-72A4-7CEA445AB4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3078B-B812-54B2-87B7-22D0D6C56A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0D1F6-6621-5D61-B1BF-A6DC7F6C49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124B1-CB2F-6E46-2A61-11AFEE1BF8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CA391-5BD1-33B8-C3A8-B3E76F9B42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B93A5-1628-5366-1935-23AEFF4E77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316C8-4195-52A1-D506-D817A83A871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FA205-C5D7-D059-2303-0F6574636637}" mc:Ignorable="x14ac xr xr2 xr3">
  <dimension ref="A1:E8"/>
  <sheetViews>
    <sheetView topLeftCell="A1" showGridLines="0" workbookViewId="0">
      <selection activeCell="A1" sqref="A1"/>
    </sheetView>
  </sheetViews>
  <sheetFormatPr customHeight="1" defaultRowHeight="11.25"/>
  <cols>
    <col min="1" max="1" style="2947" width="10.57421875" customWidth="1"/>
    <col min="2" max="2" style="2947" width="8.7109375" customWidth="1"/>
    <col min="3" max="3" style="2947" width="18.140625" customWidth="1"/>
    <col min="4" max="4" style="2947" width="12.57421875" customWidth="1"/>
  </cols>
  <sheetData>
    <row customHeight="1" ht="11.25">
      <c r="A1" s="2671" t="s">
        <v>2350</v>
      </c>
      <c r="B1" s="2672" t="s">
        <v>2351</v>
      </c>
      <c r="C1" s="2673" t="s">
        <v>2352</v>
      </c>
      <c r="D1" s="2674"/>
      <c r="E1" s="892" t="s">
        <v>2353</v>
      </c>
    </row>
    <row customHeight="1" ht="11.25">
      <c r="A2" s="2675"/>
      <c r="B2" s="821" t="s">
        <v>26</v>
      </c>
      <c r="C2" s="809"/>
      <c r="D2" s="820"/>
      <c r="E2" s="892"/>
    </row>
    <row customHeight="1" ht="11.25">
      <c r="A3" s="2676"/>
      <c r="B3" s="2677" t="s">
        <v>33</v>
      </c>
      <c r="C3" s="809"/>
      <c r="D3" s="820"/>
      <c r="E3" s="892"/>
    </row>
    <row customHeight="1" ht="11.25">
      <c r="A4" s="2678"/>
      <c r="B4" s="822" t="s">
        <v>1778</v>
      </c>
      <c r="C4" s="809"/>
      <c r="D4" s="820"/>
      <c r="E4" s="892"/>
    </row>
    <row customHeight="1" ht="11.25">
      <c r="A5" s="2679"/>
      <c r="B5" s="822" t="s">
        <v>1773</v>
      </c>
      <c r="C5" s="2680" t="s">
        <v>2117</v>
      </c>
      <c r="D5" s="2681" t="s">
        <v>2354</v>
      </c>
      <c r="E5" s="892"/>
    </row>
    <row s="2910" customFormat="1" customHeight="1" ht="11.25">
      <c r="A6" s="2682"/>
      <c r="B6" s="822" t="s">
        <v>1782</v>
      </c>
      <c r="C6" s="809"/>
      <c r="D6" s="820"/>
      <c r="E6" s="892"/>
    </row>
    <row customHeight="1" ht="11.25">
      <c r="A7" s="2683"/>
      <c r="B7" s="822" t="s">
        <v>1790</v>
      </c>
      <c r="C7" s="809"/>
      <c r="D7" s="820"/>
      <c r="E7" s="892"/>
    </row>
    <row customHeight="1" ht="11.25">
      <c r="A8" s="812"/>
      <c r="B8" s="822" t="s">
        <v>1785</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60AEF-8213-9C94-61E7-8705FBE301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2EB38-2F18-1CD3-EC6B-60E18302DE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F407E-3FD9-516B-0685-F4DEF10D7613}" mc:Ignorable="x14ac xr xr2 xr3">
  <sheetPr>
    <tabColor rgb="FFFFCC99"/>
  </sheetPr>
  <dimension ref="A1:I488"/>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2355</v>
      </c>
      <c r="B1" s="124" t="s">
        <v>2356</v>
      </c>
      <c r="C1" s="124" t="s">
        <v>2357</v>
      </c>
      <c r="D1" s="124" t="s">
        <v>2358</v>
      </c>
      <c r="E1" s="124" t="s">
        <v>2359</v>
      </c>
      <c r="F1" s="124" t="s">
        <v>2360</v>
      </c>
      <c r="G1" s="124" t="s">
        <v>2361</v>
      </c>
      <c r="H1" s="124" t="s">
        <v>2362</v>
      </c>
      <c r="I1" s="124" t="s">
        <v>2363</v>
      </c>
    </row>
    <row customHeight="1" ht="11.25">
      <c r="A2" s="12033" t="s">
        <v>2364</v>
      </c>
      <c r="B2" s="12033" t="s">
        <v>16</v>
      </c>
      <c r="C2" s="12033" t="s">
        <v>28</v>
      </c>
      <c r="D2" s="12033" t="s">
        <v>2365</v>
      </c>
      <c r="E2" s="12033" t="s">
        <v>2366</v>
      </c>
      <c r="F2" s="12033" t="s">
        <v>2367</v>
      </c>
      <c r="G2" s="12033" t="s">
        <v>28</v>
      </c>
      <c r="H2" s="12033" t="s">
        <v>28</v>
      </c>
      <c r="I2" s="12033" t="s">
        <v>924</v>
      </c>
    </row>
    <row customHeight="1" ht="11.25">
      <c r="A3" s="12033" t="s">
        <v>2364</v>
      </c>
      <c r="B3" s="12033" t="s">
        <v>16</v>
      </c>
      <c r="C3" s="12033" t="s">
        <v>2368</v>
      </c>
      <c r="D3" s="12033" t="s">
        <v>2369</v>
      </c>
      <c r="E3" s="12033" t="s">
        <v>2370</v>
      </c>
      <c r="F3" s="12033" t="s">
        <v>2371</v>
      </c>
      <c r="G3" s="12033" t="s">
        <v>28</v>
      </c>
      <c r="H3" s="12033" t="s">
        <v>28</v>
      </c>
      <c r="I3" s="12033" t="s">
        <v>924</v>
      </c>
    </row>
    <row customHeight="1" ht="11.25">
      <c r="A4" s="12033" t="s">
        <v>2364</v>
      </c>
      <c r="B4" s="12033" t="s">
        <v>16</v>
      </c>
      <c r="C4" s="12033" t="s">
        <v>2372</v>
      </c>
      <c r="D4" s="12033" t="s">
        <v>2373</v>
      </c>
      <c r="E4" s="12033" t="s">
        <v>2374</v>
      </c>
      <c r="F4" s="12033" t="s">
        <v>2375</v>
      </c>
      <c r="G4" s="12033" t="s">
        <v>28</v>
      </c>
      <c r="H4" s="12033" t="s">
        <v>28</v>
      </c>
      <c r="I4" s="12033" t="s">
        <v>924</v>
      </c>
    </row>
    <row customHeight="1" ht="11.25">
      <c r="A5" s="12033" t="s">
        <v>2364</v>
      </c>
      <c r="B5" s="12033" t="s">
        <v>16</v>
      </c>
      <c r="C5" s="12033" t="s">
        <v>2376</v>
      </c>
      <c r="D5" s="12033" t="s">
        <v>2377</v>
      </c>
      <c r="E5" s="12033" t="s">
        <v>2378</v>
      </c>
      <c r="F5" s="12033" t="s">
        <v>2379</v>
      </c>
      <c r="G5" s="12033" t="s">
        <v>28</v>
      </c>
      <c r="H5" s="12033" t="s">
        <v>28</v>
      </c>
      <c r="I5" s="12033" t="s">
        <v>924</v>
      </c>
    </row>
    <row customHeight="1" ht="11.25">
      <c r="A6" s="12033" t="s">
        <v>2364</v>
      </c>
      <c r="B6" s="12033" t="s">
        <v>16</v>
      </c>
      <c r="C6" s="12033" t="s">
        <v>2380</v>
      </c>
      <c r="D6" s="12033" t="s">
        <v>2381</v>
      </c>
      <c r="E6" s="12033" t="s">
        <v>2382</v>
      </c>
      <c r="F6" s="12033" t="s">
        <v>2383</v>
      </c>
      <c r="G6" s="12033" t="s">
        <v>28</v>
      </c>
      <c r="H6" s="12033" t="s">
        <v>28</v>
      </c>
      <c r="I6" s="12033" t="s">
        <v>924</v>
      </c>
    </row>
    <row customHeight="1" ht="11.25">
      <c r="A7" s="12033" t="s">
        <v>2364</v>
      </c>
      <c r="B7" s="12033" t="s">
        <v>16</v>
      </c>
      <c r="C7" s="12033" t="s">
        <v>2384</v>
      </c>
      <c r="D7" s="12033" t="s">
        <v>2381</v>
      </c>
      <c r="E7" s="12033" t="s">
        <v>2382</v>
      </c>
      <c r="F7" s="12033" t="s">
        <v>2385</v>
      </c>
      <c r="G7" s="12033" t="s">
        <v>2386</v>
      </c>
      <c r="H7" s="12033" t="s">
        <v>28</v>
      </c>
      <c r="I7" s="12033" t="s">
        <v>924</v>
      </c>
    </row>
    <row customHeight="1" ht="11.25">
      <c r="A8" s="12033" t="s">
        <v>2364</v>
      </c>
      <c r="B8" s="12033" t="s">
        <v>16</v>
      </c>
      <c r="C8" s="12033" t="s">
        <v>2387</v>
      </c>
      <c r="D8" s="12033" t="s">
        <v>2388</v>
      </c>
      <c r="E8" s="12033" t="s">
        <v>2382</v>
      </c>
      <c r="F8" s="12033" t="s">
        <v>2389</v>
      </c>
      <c r="G8" s="12033" t="s">
        <v>28</v>
      </c>
      <c r="H8" s="12033" t="s">
        <v>28</v>
      </c>
      <c r="I8" s="12033" t="s">
        <v>924</v>
      </c>
    </row>
    <row customHeight="1" ht="11.25">
      <c r="A9" s="12033" t="s">
        <v>2364</v>
      </c>
      <c r="B9" s="12033" t="s">
        <v>16</v>
      </c>
      <c r="C9" s="12033" t="s">
        <v>2390</v>
      </c>
      <c r="D9" s="12033" t="s">
        <v>2391</v>
      </c>
      <c r="E9" s="12033" t="s">
        <v>2382</v>
      </c>
      <c r="F9" s="12033" t="s">
        <v>2392</v>
      </c>
      <c r="G9" s="12033" t="s">
        <v>28</v>
      </c>
      <c r="H9" s="12033" t="s">
        <v>28</v>
      </c>
      <c r="I9" s="12033" t="s">
        <v>924</v>
      </c>
    </row>
    <row customHeight="1" ht="11.25">
      <c r="A10" s="12033" t="s">
        <v>2364</v>
      </c>
      <c r="B10" s="12033" t="s">
        <v>16</v>
      </c>
      <c r="C10" s="12033" t="s">
        <v>2393</v>
      </c>
      <c r="D10" s="12033" t="s">
        <v>2394</v>
      </c>
      <c r="E10" s="12033" t="s">
        <v>2395</v>
      </c>
      <c r="F10" s="12033" t="s">
        <v>2396</v>
      </c>
      <c r="G10" s="12033" t="s">
        <v>28</v>
      </c>
      <c r="H10" s="12033" t="s">
        <v>28</v>
      </c>
      <c r="I10" s="12033" t="s">
        <v>924</v>
      </c>
    </row>
    <row customHeight="1" ht="11.25">
      <c r="A11" s="12033" t="s">
        <v>2364</v>
      </c>
      <c r="B11" s="12033" t="s">
        <v>16</v>
      </c>
      <c r="C11" s="12033" t="s">
        <v>2397</v>
      </c>
      <c r="D11" s="12033" t="s">
        <v>2398</v>
      </c>
      <c r="E11" s="12033" t="s">
        <v>2399</v>
      </c>
      <c r="F11" s="12033" t="s">
        <v>2400</v>
      </c>
      <c r="G11" s="12033" t="s">
        <v>28</v>
      </c>
      <c r="H11" s="12033" t="s">
        <v>28</v>
      </c>
      <c r="I11" s="12033" t="s">
        <v>924</v>
      </c>
    </row>
    <row customHeight="1" ht="11.25">
      <c r="A12" s="12033" t="s">
        <v>2364</v>
      </c>
      <c r="B12" s="12033" t="s">
        <v>16</v>
      </c>
      <c r="C12" s="12033" t="s">
        <v>2401</v>
      </c>
      <c r="D12" s="12033" t="s">
        <v>2402</v>
      </c>
      <c r="E12" s="12033" t="s">
        <v>2403</v>
      </c>
      <c r="F12" s="12033" t="s">
        <v>2404</v>
      </c>
      <c r="G12" s="12033" t="s">
        <v>28</v>
      </c>
      <c r="H12" s="12033" t="s">
        <v>28</v>
      </c>
      <c r="I12" s="12033" t="s">
        <v>924</v>
      </c>
    </row>
    <row customHeight="1" ht="11.25">
      <c r="A13" s="12033" t="s">
        <v>2364</v>
      </c>
      <c r="B13" s="12033" t="s">
        <v>16</v>
      </c>
      <c r="C13" s="12033" t="s">
        <v>2405</v>
      </c>
      <c r="D13" s="12033" t="s">
        <v>2406</v>
      </c>
      <c r="E13" s="12033" t="s">
        <v>2407</v>
      </c>
      <c r="F13" s="12033" t="s">
        <v>2408</v>
      </c>
      <c r="G13" s="12033" t="s">
        <v>28</v>
      </c>
      <c r="H13" s="12033" t="s">
        <v>28</v>
      </c>
      <c r="I13" s="12033" t="s">
        <v>924</v>
      </c>
    </row>
    <row customHeight="1" ht="11.25">
      <c r="A14" s="12033" t="s">
        <v>2364</v>
      </c>
      <c r="B14" s="12033" t="s">
        <v>16</v>
      </c>
      <c r="C14" s="12033" t="s">
        <v>2409</v>
      </c>
      <c r="D14" s="12033" t="s">
        <v>2410</v>
      </c>
      <c r="E14" s="12033" t="s">
        <v>2411</v>
      </c>
      <c r="F14" s="12033" t="s">
        <v>2412</v>
      </c>
      <c r="G14" s="12033" t="s">
        <v>2413</v>
      </c>
      <c r="H14" s="12033" t="s">
        <v>28</v>
      </c>
      <c r="I14" s="12033" t="s">
        <v>924</v>
      </c>
    </row>
    <row customHeight="1" ht="11.25">
      <c r="A15" s="12033" t="s">
        <v>2364</v>
      </c>
      <c r="B15" s="12033" t="s">
        <v>16</v>
      </c>
      <c r="C15" s="12033" t="s">
        <v>2414</v>
      </c>
      <c r="D15" s="12033" t="s">
        <v>2415</v>
      </c>
      <c r="E15" s="12033" t="s">
        <v>2416</v>
      </c>
      <c r="F15" s="12033" t="s">
        <v>2375</v>
      </c>
      <c r="G15" s="12033" t="s">
        <v>28</v>
      </c>
      <c r="H15" s="12033" t="s">
        <v>28</v>
      </c>
      <c r="I15" s="12033" t="s">
        <v>924</v>
      </c>
    </row>
    <row customHeight="1" ht="11.25">
      <c r="A16" s="12033" t="s">
        <v>2364</v>
      </c>
      <c r="B16" s="12033" t="s">
        <v>16</v>
      </c>
      <c r="C16" s="12033" t="s">
        <v>2417</v>
      </c>
      <c r="D16" s="12033" t="s">
        <v>2418</v>
      </c>
      <c r="E16" s="12033" t="s">
        <v>2419</v>
      </c>
      <c r="F16" s="12033" t="s">
        <v>2420</v>
      </c>
      <c r="G16" s="12033" t="s">
        <v>28</v>
      </c>
      <c r="H16" s="12033" t="s">
        <v>28</v>
      </c>
      <c r="I16" s="12033" t="s">
        <v>924</v>
      </c>
    </row>
    <row customHeight="1" ht="11.25">
      <c r="A17" s="12033" t="s">
        <v>2364</v>
      </c>
      <c r="B17" s="12033" t="s">
        <v>16</v>
      </c>
      <c r="C17" s="12033" t="s">
        <v>2421</v>
      </c>
      <c r="D17" s="12033" t="s">
        <v>2422</v>
      </c>
      <c r="E17" s="12033" t="s">
        <v>2423</v>
      </c>
      <c r="F17" s="12033" t="s">
        <v>2424</v>
      </c>
      <c r="G17" s="12033" t="s">
        <v>2425</v>
      </c>
      <c r="H17" s="12033" t="s">
        <v>28</v>
      </c>
      <c r="I17" s="12033" t="s">
        <v>924</v>
      </c>
    </row>
    <row customHeight="1" ht="11.25">
      <c r="A18" s="12033" t="s">
        <v>2364</v>
      </c>
      <c r="B18" s="12033" t="s">
        <v>16</v>
      </c>
      <c r="C18" s="12033" t="s">
        <v>2426</v>
      </c>
      <c r="D18" s="12033" t="s">
        <v>2427</v>
      </c>
      <c r="E18" s="12033" t="s">
        <v>2428</v>
      </c>
      <c r="F18" s="12033" t="s">
        <v>2429</v>
      </c>
      <c r="G18" s="12033" t="s">
        <v>2430</v>
      </c>
      <c r="H18" s="12033" t="s">
        <v>28</v>
      </c>
      <c r="I18" s="12033" t="s">
        <v>924</v>
      </c>
    </row>
    <row customHeight="1" ht="11.25">
      <c r="A19" s="12033" t="s">
        <v>2364</v>
      </c>
      <c r="B19" s="12033" t="s">
        <v>16</v>
      </c>
      <c r="C19" s="12033" t="s">
        <v>2431</v>
      </c>
      <c r="D19" s="12033" t="s">
        <v>2432</v>
      </c>
      <c r="E19" s="12033" t="s">
        <v>2433</v>
      </c>
      <c r="F19" s="12033" t="s">
        <v>2396</v>
      </c>
      <c r="G19" s="12033" t="s">
        <v>28</v>
      </c>
      <c r="H19" s="12033" t="s">
        <v>28</v>
      </c>
      <c r="I19" s="12033" t="s">
        <v>924</v>
      </c>
    </row>
    <row customHeight="1" ht="11.25">
      <c r="A20" s="12033" t="s">
        <v>2364</v>
      </c>
      <c r="B20" s="12033" t="s">
        <v>16</v>
      </c>
      <c r="C20" s="12033" t="s">
        <v>2434</v>
      </c>
      <c r="D20" s="12033" t="s">
        <v>2435</v>
      </c>
      <c r="E20" s="12033" t="s">
        <v>2436</v>
      </c>
      <c r="F20" s="12033" t="s">
        <v>2437</v>
      </c>
      <c r="G20" s="12033" t="s">
        <v>28</v>
      </c>
      <c r="H20" s="12033" t="s">
        <v>28</v>
      </c>
      <c r="I20" s="12033" t="s">
        <v>924</v>
      </c>
    </row>
    <row customHeight="1" ht="11.25">
      <c r="A21" s="12033" t="s">
        <v>2364</v>
      </c>
      <c r="B21" s="12033" t="s">
        <v>16</v>
      </c>
      <c r="C21" s="12033" t="s">
        <v>2438</v>
      </c>
      <c r="D21" s="12033" t="s">
        <v>2439</v>
      </c>
      <c r="E21" s="12033" t="s">
        <v>2440</v>
      </c>
      <c r="F21" s="12033" t="s">
        <v>2408</v>
      </c>
      <c r="G21" s="12033" t="s">
        <v>2441</v>
      </c>
      <c r="H21" s="12033" t="s">
        <v>28</v>
      </c>
      <c r="I21" s="12033" t="s">
        <v>924</v>
      </c>
    </row>
    <row customHeight="1" ht="11.25">
      <c r="A22" s="12033" t="s">
        <v>2364</v>
      </c>
      <c r="B22" s="12033" t="s">
        <v>16</v>
      </c>
      <c r="C22" s="12033" t="s">
        <v>2442</v>
      </c>
      <c r="D22" s="12033" t="s">
        <v>2443</v>
      </c>
      <c r="E22" s="12033" t="s">
        <v>2444</v>
      </c>
      <c r="F22" s="12033" t="s">
        <v>2445</v>
      </c>
      <c r="G22" s="12033" t="s">
        <v>28</v>
      </c>
      <c r="H22" s="12033" t="s">
        <v>28</v>
      </c>
      <c r="I22" s="12033" t="s">
        <v>924</v>
      </c>
    </row>
    <row customHeight="1" ht="11.25">
      <c r="A23" s="12033" t="s">
        <v>2364</v>
      </c>
      <c r="B23" s="12033" t="s">
        <v>16</v>
      </c>
      <c r="C23" s="12033" t="s">
        <v>2446</v>
      </c>
      <c r="D23" s="12033" t="s">
        <v>2447</v>
      </c>
      <c r="E23" s="12033" t="s">
        <v>2448</v>
      </c>
      <c r="F23" s="12033" t="s">
        <v>2367</v>
      </c>
      <c r="G23" s="12033" t="s">
        <v>2449</v>
      </c>
      <c r="H23" s="12033" t="s">
        <v>28</v>
      </c>
      <c r="I23" s="12033" t="s">
        <v>924</v>
      </c>
    </row>
    <row customHeight="1" ht="11.25">
      <c r="A24" s="12033" t="s">
        <v>2364</v>
      </c>
      <c r="B24" s="12033" t="s">
        <v>16</v>
      </c>
      <c r="C24" s="12033" t="s">
        <v>2450</v>
      </c>
      <c r="D24" s="12033" t="s">
        <v>2451</v>
      </c>
      <c r="E24" s="12033" t="s">
        <v>2452</v>
      </c>
      <c r="F24" s="12033" t="s">
        <v>2453</v>
      </c>
      <c r="G24" s="12033" t="s">
        <v>28</v>
      </c>
      <c r="H24" s="12033" t="s">
        <v>28</v>
      </c>
      <c r="I24" s="12033" t="s">
        <v>924</v>
      </c>
    </row>
    <row customHeight="1" ht="11.25">
      <c r="A25" s="12033" t="s">
        <v>2364</v>
      </c>
      <c r="B25" s="12033" t="s">
        <v>16</v>
      </c>
      <c r="C25" s="12033" t="s">
        <v>2454</v>
      </c>
      <c r="D25" s="12033" t="s">
        <v>2455</v>
      </c>
      <c r="E25" s="12033" t="s">
        <v>2456</v>
      </c>
      <c r="F25" s="12033" t="s">
        <v>2408</v>
      </c>
      <c r="G25" s="12033" t="s">
        <v>28</v>
      </c>
      <c r="H25" s="12033" t="s">
        <v>28</v>
      </c>
      <c r="I25" s="12033" t="s">
        <v>924</v>
      </c>
    </row>
    <row customHeight="1" ht="11.25">
      <c r="A26" s="12033" t="s">
        <v>2364</v>
      </c>
      <c r="B26" s="12033" t="s">
        <v>16</v>
      </c>
      <c r="C26" s="12033" t="s">
        <v>2457</v>
      </c>
      <c r="D26" s="12033" t="s">
        <v>2458</v>
      </c>
      <c r="E26" s="12033" t="s">
        <v>2459</v>
      </c>
      <c r="F26" s="12033" t="s">
        <v>2367</v>
      </c>
      <c r="G26" s="12033" t="s">
        <v>28</v>
      </c>
      <c r="H26" s="12033" t="s">
        <v>28</v>
      </c>
      <c r="I26" s="12033" t="s">
        <v>924</v>
      </c>
    </row>
    <row customHeight="1" ht="11.25">
      <c r="A27" s="12033" t="s">
        <v>2364</v>
      </c>
      <c r="B27" s="12033" t="s">
        <v>16</v>
      </c>
      <c r="C27" s="12033" t="s">
        <v>2460</v>
      </c>
      <c r="D27" s="12033" t="s">
        <v>2461</v>
      </c>
      <c r="E27" s="12033" t="s">
        <v>2462</v>
      </c>
      <c r="F27" s="12033" t="s">
        <v>2463</v>
      </c>
      <c r="G27" s="12033" t="s">
        <v>28</v>
      </c>
      <c r="H27" s="12033" t="s">
        <v>28</v>
      </c>
      <c r="I27" s="12033" t="s">
        <v>924</v>
      </c>
    </row>
    <row customHeight="1" ht="11.25">
      <c r="A28" s="12033" t="s">
        <v>2364</v>
      </c>
      <c r="B28" s="12033" t="s">
        <v>16</v>
      </c>
      <c r="C28" s="12033" t="s">
        <v>2464</v>
      </c>
      <c r="D28" s="12033" t="s">
        <v>2465</v>
      </c>
      <c r="E28" s="12033" t="s">
        <v>2466</v>
      </c>
      <c r="F28" s="12033" t="s">
        <v>2467</v>
      </c>
      <c r="G28" s="12033" t="s">
        <v>28</v>
      </c>
      <c r="H28" s="12033" t="s">
        <v>28</v>
      </c>
      <c r="I28" s="12033" t="s">
        <v>924</v>
      </c>
    </row>
    <row customHeight="1" ht="11.25">
      <c r="A29" s="12033" t="s">
        <v>2364</v>
      </c>
      <c r="B29" s="12033" t="s">
        <v>16</v>
      </c>
      <c r="C29" s="12033" t="s">
        <v>2468</v>
      </c>
      <c r="D29" s="12033" t="s">
        <v>2469</v>
      </c>
      <c r="E29" s="12033" t="s">
        <v>2466</v>
      </c>
      <c r="F29" s="12033" t="s">
        <v>2470</v>
      </c>
      <c r="G29" s="12033" t="s">
        <v>28</v>
      </c>
      <c r="H29" s="12033" t="s">
        <v>28</v>
      </c>
      <c r="I29" s="12033" t="s">
        <v>924</v>
      </c>
    </row>
    <row customHeight="1" ht="11.25">
      <c r="A30" s="12033" t="s">
        <v>2364</v>
      </c>
      <c r="B30" s="12033" t="s">
        <v>16</v>
      </c>
      <c r="C30" s="12033" t="s">
        <v>2471</v>
      </c>
      <c r="D30" s="12033" t="s">
        <v>2472</v>
      </c>
      <c r="E30" s="12033" t="s">
        <v>2473</v>
      </c>
      <c r="F30" s="12033" t="s">
        <v>2474</v>
      </c>
      <c r="G30" s="12033" t="s">
        <v>28</v>
      </c>
      <c r="H30" s="12033" t="s">
        <v>28</v>
      </c>
      <c r="I30" s="12033" t="s">
        <v>924</v>
      </c>
    </row>
    <row customHeight="1" ht="11.25">
      <c r="A31" s="12033" t="s">
        <v>2364</v>
      </c>
      <c r="B31" s="12033" t="s">
        <v>16</v>
      </c>
      <c r="C31" s="12033" t="s">
        <v>2475</v>
      </c>
      <c r="D31" s="12033" t="s">
        <v>2476</v>
      </c>
      <c r="E31" s="12033" t="s">
        <v>2477</v>
      </c>
      <c r="F31" s="12033" t="s">
        <v>2437</v>
      </c>
      <c r="G31" s="12033" t="s">
        <v>2478</v>
      </c>
      <c r="H31" s="12033" t="s">
        <v>28</v>
      </c>
      <c r="I31" s="12033" t="s">
        <v>924</v>
      </c>
    </row>
    <row customHeight="1" ht="11.25">
      <c r="A32" s="12033" t="s">
        <v>2364</v>
      </c>
      <c r="B32" s="12033" t="s">
        <v>16</v>
      </c>
      <c r="C32" s="12033" t="s">
        <v>2479</v>
      </c>
      <c r="D32" s="12033" t="s">
        <v>2480</v>
      </c>
      <c r="E32" s="12033" t="s">
        <v>2481</v>
      </c>
      <c r="F32" s="12033" t="s">
        <v>2420</v>
      </c>
      <c r="G32" s="12033" t="s">
        <v>28</v>
      </c>
      <c r="H32" s="12033" t="s">
        <v>28</v>
      </c>
      <c r="I32" s="12033" t="s">
        <v>924</v>
      </c>
    </row>
    <row customHeight="1" ht="11.25">
      <c r="A33" s="12033" t="s">
        <v>2364</v>
      </c>
      <c r="B33" s="12033" t="s">
        <v>16</v>
      </c>
      <c r="C33" s="12033" t="s">
        <v>2482</v>
      </c>
      <c r="D33" s="12033" t="s">
        <v>2483</v>
      </c>
      <c r="E33" s="12033" t="s">
        <v>2484</v>
      </c>
      <c r="F33" s="12033" t="s">
        <v>2408</v>
      </c>
      <c r="G33" s="12033" t="s">
        <v>28</v>
      </c>
      <c r="H33" s="12033" t="s">
        <v>28</v>
      </c>
      <c r="I33" s="12033" t="s">
        <v>924</v>
      </c>
    </row>
    <row customHeight="1" ht="11.25">
      <c r="A34" s="12033" t="s">
        <v>2364</v>
      </c>
      <c r="B34" s="12033" t="s">
        <v>16</v>
      </c>
      <c r="C34" s="12033" t="s">
        <v>2485</v>
      </c>
      <c r="D34" s="12033" t="s">
        <v>2486</v>
      </c>
      <c r="E34" s="12033" t="s">
        <v>2487</v>
      </c>
      <c r="F34" s="12033" t="s">
        <v>692</v>
      </c>
      <c r="G34" s="12033" t="s">
        <v>2488</v>
      </c>
      <c r="H34" s="12033" t="s">
        <v>28</v>
      </c>
      <c r="I34" s="12033" t="s">
        <v>924</v>
      </c>
    </row>
    <row customHeight="1" ht="11.25">
      <c r="A35" s="12033" t="s">
        <v>2364</v>
      </c>
      <c r="B35" s="12033" t="s">
        <v>16</v>
      </c>
      <c r="C35" s="12033" t="s">
        <v>2489</v>
      </c>
      <c r="D35" s="12033" t="s">
        <v>2490</v>
      </c>
      <c r="E35" s="12033" t="s">
        <v>2491</v>
      </c>
      <c r="F35" s="12033" t="s">
        <v>2408</v>
      </c>
      <c r="G35" s="12033" t="s">
        <v>28</v>
      </c>
      <c r="H35" s="12033" t="s">
        <v>28</v>
      </c>
      <c r="I35" s="12033" t="s">
        <v>924</v>
      </c>
    </row>
    <row customHeight="1" ht="11.25">
      <c r="A36" s="12033" t="s">
        <v>2364</v>
      </c>
      <c r="B36" s="12033" t="s">
        <v>16</v>
      </c>
      <c r="C36" s="12033" t="s">
        <v>2492</v>
      </c>
      <c r="D36" s="12033" t="s">
        <v>2493</v>
      </c>
      <c r="E36" s="12033" t="s">
        <v>2494</v>
      </c>
      <c r="F36" s="12033" t="s">
        <v>2495</v>
      </c>
      <c r="G36" s="12033" t="s">
        <v>2496</v>
      </c>
      <c r="H36" s="12033" t="s">
        <v>28</v>
      </c>
      <c r="I36" s="12033" t="s">
        <v>924</v>
      </c>
    </row>
    <row customHeight="1" ht="11.25">
      <c r="A37" s="12033" t="s">
        <v>2364</v>
      </c>
      <c r="B37" s="12033" t="s">
        <v>16</v>
      </c>
      <c r="C37" s="12033" t="s">
        <v>2497</v>
      </c>
      <c r="D37" s="12033" t="s">
        <v>2498</v>
      </c>
      <c r="E37" s="12033" t="s">
        <v>2499</v>
      </c>
      <c r="F37" s="12033" t="s">
        <v>2474</v>
      </c>
      <c r="G37" s="12033" t="s">
        <v>28</v>
      </c>
      <c r="H37" s="12033" t="s">
        <v>28</v>
      </c>
      <c r="I37" s="12033" t="s">
        <v>924</v>
      </c>
    </row>
    <row customHeight="1" ht="11.25">
      <c r="A38" s="12033" t="s">
        <v>2364</v>
      </c>
      <c r="B38" s="12033" t="s">
        <v>16</v>
      </c>
      <c r="C38" s="12033" t="s">
        <v>2500</v>
      </c>
      <c r="D38" s="12033" t="s">
        <v>2501</v>
      </c>
      <c r="E38" s="12033" t="s">
        <v>2502</v>
      </c>
      <c r="F38" s="12033" t="s">
        <v>2503</v>
      </c>
      <c r="G38" s="12033" t="s">
        <v>28</v>
      </c>
      <c r="H38" s="12033" t="s">
        <v>28</v>
      </c>
      <c r="I38" s="12033" t="s">
        <v>924</v>
      </c>
    </row>
    <row customHeight="1" ht="11.25">
      <c r="A39" s="12033" t="s">
        <v>2364</v>
      </c>
      <c r="B39" s="12033" t="s">
        <v>16</v>
      </c>
      <c r="C39" s="12033" t="s">
        <v>2504</v>
      </c>
      <c r="D39" s="12033" t="s">
        <v>2505</v>
      </c>
      <c r="E39" s="12033" t="s">
        <v>2506</v>
      </c>
      <c r="F39" s="12033" t="s">
        <v>2474</v>
      </c>
      <c r="G39" s="12033" t="s">
        <v>28</v>
      </c>
      <c r="H39" s="12033" t="s">
        <v>28</v>
      </c>
      <c r="I39" s="12033" t="s">
        <v>924</v>
      </c>
    </row>
    <row customHeight="1" ht="11.25">
      <c r="A40" s="12033" t="s">
        <v>2364</v>
      </c>
      <c r="B40" s="12033" t="s">
        <v>16</v>
      </c>
      <c r="C40" s="12033" t="s">
        <v>2507</v>
      </c>
      <c r="D40" s="12033" t="s">
        <v>2508</v>
      </c>
      <c r="E40" s="12033" t="s">
        <v>2509</v>
      </c>
      <c r="F40" s="12033" t="s">
        <v>2408</v>
      </c>
      <c r="G40" s="12033" t="s">
        <v>28</v>
      </c>
      <c r="H40" s="12033" t="s">
        <v>28</v>
      </c>
      <c r="I40" s="12033" t="s">
        <v>924</v>
      </c>
    </row>
    <row customHeight="1" ht="11.25">
      <c r="A41" s="12033" t="s">
        <v>2364</v>
      </c>
      <c r="B41" s="12033" t="s">
        <v>16</v>
      </c>
      <c r="C41" s="12033" t="s">
        <v>2510</v>
      </c>
      <c r="D41" s="12033" t="s">
        <v>2511</v>
      </c>
      <c r="E41" s="12033" t="s">
        <v>2512</v>
      </c>
      <c r="F41" s="12033" t="s">
        <v>54</v>
      </c>
      <c r="G41" s="12033" t="s">
        <v>28</v>
      </c>
      <c r="H41" s="12033" t="s">
        <v>28</v>
      </c>
      <c r="I41" s="12033" t="s">
        <v>924</v>
      </c>
    </row>
    <row customHeight="1" ht="11.25">
      <c r="A42" s="12033" t="s">
        <v>2364</v>
      </c>
      <c r="B42" s="12033" t="s">
        <v>16</v>
      </c>
      <c r="C42" s="12033" t="s">
        <v>13</v>
      </c>
      <c r="D42" s="12033" t="s">
        <v>49</v>
      </c>
      <c r="E42" s="12033" t="s">
        <v>52</v>
      </c>
      <c r="F42" s="12033" t="s">
        <v>54</v>
      </c>
      <c r="G42" s="12033" t="s">
        <v>28</v>
      </c>
      <c r="H42" s="12033" t="s">
        <v>28</v>
      </c>
      <c r="I42" s="12033" t="s">
        <v>924</v>
      </c>
    </row>
    <row customHeight="1" ht="11.25">
      <c r="A43" s="12033" t="s">
        <v>2364</v>
      </c>
      <c r="B43" s="12033" t="s">
        <v>16</v>
      </c>
      <c r="C43" s="12033" t="s">
        <v>2513</v>
      </c>
      <c r="D43" s="12033" t="s">
        <v>2514</v>
      </c>
      <c r="E43" s="12033" t="s">
        <v>2515</v>
      </c>
      <c r="F43" s="12033" t="s">
        <v>2375</v>
      </c>
      <c r="G43" s="12033" t="s">
        <v>2516</v>
      </c>
      <c r="H43" s="12033" t="s">
        <v>28</v>
      </c>
      <c r="I43" s="12033" t="s">
        <v>924</v>
      </c>
    </row>
    <row customHeight="1" ht="11.25">
      <c r="A44" s="12033" t="s">
        <v>2364</v>
      </c>
      <c r="B44" s="12033" t="s">
        <v>16</v>
      </c>
      <c r="C44" s="12033" t="s">
        <v>2517</v>
      </c>
      <c r="D44" s="12033" t="s">
        <v>2518</v>
      </c>
      <c r="E44" s="12033" t="s">
        <v>2519</v>
      </c>
      <c r="F44" s="12033" t="s">
        <v>2520</v>
      </c>
      <c r="G44" s="12033" t="s">
        <v>28</v>
      </c>
      <c r="H44" s="12033" t="s">
        <v>28</v>
      </c>
      <c r="I44" s="12033" t="s">
        <v>924</v>
      </c>
    </row>
    <row customHeight="1" ht="11.25">
      <c r="A45" s="12033" t="s">
        <v>2364</v>
      </c>
      <c r="B45" s="12033" t="s">
        <v>16</v>
      </c>
      <c r="C45" s="12033" t="s">
        <v>2521</v>
      </c>
      <c r="D45" s="12033" t="s">
        <v>2522</v>
      </c>
      <c r="E45" s="12033" t="s">
        <v>2523</v>
      </c>
      <c r="F45" s="12033" t="s">
        <v>2396</v>
      </c>
      <c r="G45" s="12033" t="s">
        <v>28</v>
      </c>
      <c r="H45" s="12033" t="s">
        <v>28</v>
      </c>
      <c r="I45" s="12033" t="s">
        <v>924</v>
      </c>
    </row>
    <row customHeight="1" ht="11.25">
      <c r="A46" s="12033" t="s">
        <v>2364</v>
      </c>
      <c r="B46" s="12033" t="s">
        <v>16</v>
      </c>
      <c r="C46" s="12033" t="s">
        <v>2524</v>
      </c>
      <c r="D46" s="12033" t="s">
        <v>2525</v>
      </c>
      <c r="E46" s="12033" t="s">
        <v>2526</v>
      </c>
      <c r="F46" s="12033" t="s">
        <v>2527</v>
      </c>
      <c r="G46" s="12033" t="s">
        <v>28</v>
      </c>
      <c r="H46" s="12033" t="s">
        <v>28</v>
      </c>
      <c r="I46" s="12033" t="s">
        <v>924</v>
      </c>
    </row>
    <row customHeight="1" ht="11.25">
      <c r="A47" s="12033" t="s">
        <v>2364</v>
      </c>
      <c r="B47" s="12033" t="s">
        <v>16</v>
      </c>
      <c r="C47" s="12033" t="s">
        <v>2528</v>
      </c>
      <c r="D47" s="12033" t="s">
        <v>2529</v>
      </c>
      <c r="E47" s="12033" t="s">
        <v>2530</v>
      </c>
      <c r="F47" s="12033" t="s">
        <v>2404</v>
      </c>
      <c r="G47" s="12033" t="s">
        <v>28</v>
      </c>
      <c r="H47" s="12033" t="s">
        <v>28</v>
      </c>
      <c r="I47" s="12033" t="s">
        <v>924</v>
      </c>
    </row>
    <row customHeight="1" ht="11.25">
      <c r="A48" s="12033" t="s">
        <v>2364</v>
      </c>
      <c r="B48" s="12033" t="s">
        <v>16</v>
      </c>
      <c r="C48" s="12033" t="s">
        <v>2531</v>
      </c>
      <c r="D48" s="12033" t="s">
        <v>2532</v>
      </c>
      <c r="E48" s="12033" t="s">
        <v>2533</v>
      </c>
      <c r="F48" s="12033" t="s">
        <v>2404</v>
      </c>
      <c r="G48" s="12033" t="s">
        <v>28</v>
      </c>
      <c r="H48" s="12033" t="s">
        <v>28</v>
      </c>
      <c r="I48" s="12033" t="s">
        <v>924</v>
      </c>
    </row>
    <row customHeight="1" ht="11.25">
      <c r="A49" s="12033" t="s">
        <v>2364</v>
      </c>
      <c r="B49" s="12033" t="s">
        <v>16</v>
      </c>
      <c r="C49" s="12033" t="s">
        <v>2534</v>
      </c>
      <c r="D49" s="12033" t="s">
        <v>2535</v>
      </c>
      <c r="E49" s="12033" t="s">
        <v>2536</v>
      </c>
      <c r="F49" s="12033" t="s">
        <v>2537</v>
      </c>
      <c r="G49" s="12033" t="s">
        <v>28</v>
      </c>
      <c r="H49" s="12033" t="s">
        <v>28</v>
      </c>
      <c r="I49" s="12033" t="s">
        <v>924</v>
      </c>
    </row>
    <row customHeight="1" ht="11.25">
      <c r="A50" s="12033" t="s">
        <v>2364</v>
      </c>
      <c r="B50" s="12033" t="s">
        <v>16</v>
      </c>
      <c r="C50" s="12033" t="s">
        <v>2538</v>
      </c>
      <c r="D50" s="12033" t="s">
        <v>2539</v>
      </c>
      <c r="E50" s="12033" t="s">
        <v>2540</v>
      </c>
      <c r="F50" s="12033" t="s">
        <v>2408</v>
      </c>
      <c r="G50" s="12033" t="s">
        <v>28</v>
      </c>
      <c r="H50" s="12033" t="s">
        <v>28</v>
      </c>
      <c r="I50" s="12033" t="s">
        <v>924</v>
      </c>
    </row>
    <row customHeight="1" ht="11.25">
      <c r="A51" s="12033" t="s">
        <v>2364</v>
      </c>
      <c r="B51" s="12033" t="s">
        <v>16</v>
      </c>
      <c r="C51" s="12033" t="s">
        <v>2541</v>
      </c>
      <c r="D51" s="12033" t="s">
        <v>2542</v>
      </c>
      <c r="E51" s="12033" t="s">
        <v>2543</v>
      </c>
      <c r="F51" s="12033" t="s">
        <v>2527</v>
      </c>
      <c r="G51" s="12033" t="s">
        <v>28</v>
      </c>
      <c r="H51" s="12033" t="s">
        <v>28</v>
      </c>
      <c r="I51" s="12033" t="s">
        <v>924</v>
      </c>
    </row>
    <row customHeight="1" ht="11.25">
      <c r="A52" s="12033" t="s">
        <v>2364</v>
      </c>
      <c r="B52" s="12033" t="s">
        <v>16</v>
      </c>
      <c r="C52" s="12033" t="s">
        <v>2544</v>
      </c>
      <c r="D52" s="12033" t="s">
        <v>2545</v>
      </c>
      <c r="E52" s="12033" t="s">
        <v>2546</v>
      </c>
      <c r="F52" s="12033" t="s">
        <v>2547</v>
      </c>
      <c r="G52" s="12033" t="s">
        <v>28</v>
      </c>
      <c r="H52" s="12033" t="s">
        <v>28</v>
      </c>
      <c r="I52" s="12033" t="s">
        <v>924</v>
      </c>
    </row>
    <row customHeight="1" ht="11.25">
      <c r="A53" s="12033" t="s">
        <v>2364</v>
      </c>
      <c r="B53" s="12033" t="s">
        <v>16</v>
      </c>
      <c r="C53" s="12033" t="s">
        <v>2548</v>
      </c>
      <c r="D53" s="12033" t="s">
        <v>2549</v>
      </c>
      <c r="E53" s="12033" t="s">
        <v>2550</v>
      </c>
      <c r="F53" s="12033" t="s">
        <v>54</v>
      </c>
      <c r="G53" s="12033" t="s">
        <v>28</v>
      </c>
      <c r="H53" s="12033" t="s">
        <v>28</v>
      </c>
      <c r="I53" s="12033" t="s">
        <v>924</v>
      </c>
    </row>
    <row customHeight="1" ht="11.25">
      <c r="A54" s="12033" t="s">
        <v>2364</v>
      </c>
      <c r="B54" s="12033" t="s">
        <v>16</v>
      </c>
      <c r="C54" s="12033" t="s">
        <v>2551</v>
      </c>
      <c r="D54" s="12033" t="s">
        <v>2552</v>
      </c>
      <c r="E54" s="12033" t="s">
        <v>2553</v>
      </c>
      <c r="F54" s="12033" t="s">
        <v>2554</v>
      </c>
      <c r="G54" s="12033" t="s">
        <v>28</v>
      </c>
      <c r="H54" s="12033" t="s">
        <v>28</v>
      </c>
      <c r="I54" s="12033" t="s">
        <v>924</v>
      </c>
    </row>
    <row customHeight="1" ht="11.25">
      <c r="A55" s="12033" t="s">
        <v>2364</v>
      </c>
      <c r="B55" s="12033" t="s">
        <v>16</v>
      </c>
      <c r="C55" s="12033" t="s">
        <v>2555</v>
      </c>
      <c r="D55" s="12033" t="s">
        <v>2556</v>
      </c>
      <c r="E55" s="12033" t="s">
        <v>2557</v>
      </c>
      <c r="F55" s="12033" t="s">
        <v>2420</v>
      </c>
      <c r="G55" s="12033" t="s">
        <v>28</v>
      </c>
      <c r="H55" s="12033" t="s">
        <v>28</v>
      </c>
      <c r="I55" s="12033" t="s">
        <v>924</v>
      </c>
    </row>
    <row customHeight="1" ht="11.25">
      <c r="A56" s="12033" t="s">
        <v>2364</v>
      </c>
      <c r="B56" s="12033" t="s">
        <v>16</v>
      </c>
      <c r="C56" s="12033" t="s">
        <v>2558</v>
      </c>
      <c r="D56" s="12033" t="s">
        <v>2559</v>
      </c>
      <c r="E56" s="12033" t="s">
        <v>2560</v>
      </c>
      <c r="F56" s="12033" t="s">
        <v>2561</v>
      </c>
      <c r="G56" s="12033" t="s">
        <v>28</v>
      </c>
      <c r="H56" s="12033" t="s">
        <v>28</v>
      </c>
      <c r="I56" s="12033" t="s">
        <v>924</v>
      </c>
    </row>
    <row customHeight="1" ht="11.25">
      <c r="A57" s="12033" t="s">
        <v>2364</v>
      </c>
      <c r="B57" s="12033" t="s">
        <v>16</v>
      </c>
      <c r="C57" s="12033" t="s">
        <v>2562</v>
      </c>
      <c r="D57" s="12033" t="s">
        <v>2563</v>
      </c>
      <c r="E57" s="12033" t="s">
        <v>2382</v>
      </c>
      <c r="F57" s="12033" t="s">
        <v>2564</v>
      </c>
      <c r="G57" s="12033" t="s">
        <v>28</v>
      </c>
      <c r="H57" s="12033" t="s">
        <v>28</v>
      </c>
      <c r="I57" s="12033" t="s">
        <v>924</v>
      </c>
    </row>
    <row customHeight="1" ht="11.25">
      <c r="A58" s="12033" t="s">
        <v>2364</v>
      </c>
      <c r="B58" s="12033" t="s">
        <v>16</v>
      </c>
      <c r="C58" s="12033" t="s">
        <v>2565</v>
      </c>
      <c r="D58" s="12033" t="s">
        <v>2566</v>
      </c>
      <c r="E58" s="12033" t="s">
        <v>2567</v>
      </c>
      <c r="F58" s="12033" t="s">
        <v>2568</v>
      </c>
      <c r="G58" s="12033" t="s">
        <v>28</v>
      </c>
      <c r="H58" s="12033" t="s">
        <v>28</v>
      </c>
      <c r="I58" s="12033" t="s">
        <v>924</v>
      </c>
    </row>
    <row customHeight="1" ht="11.25">
      <c r="A59" s="12033" t="s">
        <v>2364</v>
      </c>
      <c r="B59" s="12033" t="s">
        <v>16</v>
      </c>
      <c r="C59" s="12033" t="s">
        <v>2569</v>
      </c>
      <c r="D59" s="12033" t="s">
        <v>2570</v>
      </c>
      <c r="E59" s="12033" t="s">
        <v>2571</v>
      </c>
      <c r="F59" s="12033" t="s">
        <v>2568</v>
      </c>
      <c r="G59" s="12033" t="s">
        <v>28</v>
      </c>
      <c r="H59" s="12033" t="s">
        <v>28</v>
      </c>
      <c r="I59" s="12033" t="s">
        <v>924</v>
      </c>
    </row>
    <row customHeight="1" ht="11.25">
      <c r="A60" s="12033" t="s">
        <v>2364</v>
      </c>
      <c r="B60" s="12033" t="s">
        <v>16</v>
      </c>
      <c r="C60" s="12033" t="s">
        <v>2572</v>
      </c>
      <c r="D60" s="12033" t="s">
        <v>2573</v>
      </c>
      <c r="E60" s="12033" t="s">
        <v>2574</v>
      </c>
      <c r="F60" s="12033" t="s">
        <v>2408</v>
      </c>
      <c r="G60" s="12033" t="s">
        <v>28</v>
      </c>
      <c r="H60" s="12033" t="s">
        <v>2575</v>
      </c>
      <c r="I60" s="12033" t="s">
        <v>924</v>
      </c>
    </row>
    <row customHeight="1" ht="11.25">
      <c r="A61" s="12033" t="s">
        <v>2364</v>
      </c>
      <c r="B61" s="12033" t="s">
        <v>16</v>
      </c>
      <c r="C61" s="12033" t="s">
        <v>2576</v>
      </c>
      <c r="D61" s="12033" t="s">
        <v>2577</v>
      </c>
      <c r="E61" s="12033" t="s">
        <v>2466</v>
      </c>
      <c r="F61" s="12033" t="s">
        <v>2578</v>
      </c>
      <c r="G61" s="12033" t="s">
        <v>28</v>
      </c>
      <c r="H61" s="12033" t="s">
        <v>28</v>
      </c>
      <c r="I61" s="12033" t="s">
        <v>924</v>
      </c>
    </row>
    <row customHeight="1" ht="11.25">
      <c r="A62" s="12033" t="s">
        <v>2364</v>
      </c>
      <c r="B62" s="12033" t="s">
        <v>16</v>
      </c>
      <c r="C62" s="12033" t="s">
        <v>2579</v>
      </c>
      <c r="D62" s="12033" t="s">
        <v>2580</v>
      </c>
      <c r="E62" s="12033" t="s">
        <v>2581</v>
      </c>
      <c r="F62" s="12033" t="s">
        <v>2404</v>
      </c>
      <c r="G62" s="12033" t="s">
        <v>28</v>
      </c>
      <c r="H62" s="12033" t="s">
        <v>28</v>
      </c>
      <c r="I62" s="12033" t="s">
        <v>924</v>
      </c>
    </row>
    <row customHeight="1" ht="11.25">
      <c r="A63" s="12033" t="s">
        <v>2364</v>
      </c>
      <c r="B63" s="12033" t="s">
        <v>16</v>
      </c>
      <c r="C63" s="12033" t="s">
        <v>2582</v>
      </c>
      <c r="D63" s="12033" t="s">
        <v>2583</v>
      </c>
      <c r="E63" s="12033" t="s">
        <v>2584</v>
      </c>
      <c r="F63" s="12033" t="s">
        <v>2385</v>
      </c>
      <c r="G63" s="12033" t="s">
        <v>28</v>
      </c>
      <c r="H63" s="12033" t="s">
        <v>28</v>
      </c>
      <c r="I63" s="12033" t="s">
        <v>924</v>
      </c>
    </row>
    <row customHeight="1" ht="11.25">
      <c r="A64" s="12033" t="s">
        <v>2364</v>
      </c>
      <c r="B64" s="12033" t="s">
        <v>16</v>
      </c>
      <c r="C64" s="12033" t="s">
        <v>2585</v>
      </c>
      <c r="D64" s="12033" t="s">
        <v>2586</v>
      </c>
      <c r="E64" s="12033" t="s">
        <v>2587</v>
      </c>
      <c r="F64" s="12033" t="s">
        <v>2420</v>
      </c>
      <c r="G64" s="12033" t="s">
        <v>28</v>
      </c>
      <c r="H64" s="12033" t="s">
        <v>28</v>
      </c>
      <c r="I64" s="12033" t="s">
        <v>924</v>
      </c>
    </row>
    <row customHeight="1" ht="11.25">
      <c r="A65" s="12033" t="s">
        <v>2364</v>
      </c>
      <c r="B65" s="12033" t="s">
        <v>16</v>
      </c>
      <c r="C65" s="12033" t="s">
        <v>2588</v>
      </c>
      <c r="D65" s="12033" t="s">
        <v>2589</v>
      </c>
      <c r="E65" s="12033" t="s">
        <v>2590</v>
      </c>
      <c r="F65" s="12033" t="s">
        <v>2371</v>
      </c>
      <c r="G65" s="12033" t="s">
        <v>28</v>
      </c>
      <c r="H65" s="12033" t="s">
        <v>28</v>
      </c>
      <c r="I65" s="12033" t="s">
        <v>924</v>
      </c>
    </row>
    <row customHeight="1" ht="11.25">
      <c r="A66" s="12033" t="s">
        <v>2364</v>
      </c>
      <c r="B66" s="12033" t="s">
        <v>16</v>
      </c>
      <c r="C66" s="12033" t="s">
        <v>2591</v>
      </c>
      <c r="D66" s="12033" t="s">
        <v>2592</v>
      </c>
      <c r="E66" s="12033" t="s">
        <v>2593</v>
      </c>
      <c r="F66" s="12033" t="s">
        <v>54</v>
      </c>
      <c r="G66" s="12033" t="s">
        <v>28</v>
      </c>
      <c r="H66" s="12033" t="s">
        <v>28</v>
      </c>
      <c r="I66" s="12033" t="s">
        <v>924</v>
      </c>
    </row>
    <row customHeight="1" ht="11.25">
      <c r="A67" s="12033" t="s">
        <v>2364</v>
      </c>
      <c r="B67" s="12033" t="s">
        <v>16</v>
      </c>
      <c r="C67" s="12033" t="s">
        <v>2594</v>
      </c>
      <c r="D67" s="12033" t="s">
        <v>2595</v>
      </c>
      <c r="E67" s="12033" t="s">
        <v>2596</v>
      </c>
      <c r="F67" s="12033" t="s">
        <v>2597</v>
      </c>
      <c r="G67" s="12033" t="s">
        <v>2598</v>
      </c>
      <c r="H67" s="12033" t="s">
        <v>28</v>
      </c>
      <c r="I67" s="12033" t="s">
        <v>924</v>
      </c>
    </row>
    <row customHeight="1" ht="11.25">
      <c r="A68" s="12033" t="s">
        <v>2364</v>
      </c>
      <c r="B68" s="12033" t="s">
        <v>16</v>
      </c>
      <c r="C68" s="12033" t="s">
        <v>2599</v>
      </c>
      <c r="D68" s="12033" t="s">
        <v>2600</v>
      </c>
      <c r="E68" s="12033" t="s">
        <v>2601</v>
      </c>
      <c r="F68" s="12033" t="s">
        <v>2371</v>
      </c>
      <c r="G68" s="12033" t="s">
        <v>2602</v>
      </c>
      <c r="H68" s="12033" t="s">
        <v>28</v>
      </c>
      <c r="I68" s="12033" t="s">
        <v>924</v>
      </c>
    </row>
    <row customHeight="1" ht="11.25">
      <c r="A69" s="12033" t="s">
        <v>2364</v>
      </c>
      <c r="B69" s="12033" t="s">
        <v>16</v>
      </c>
      <c r="C69" s="12033" t="s">
        <v>2603</v>
      </c>
      <c r="D69" s="12033" t="s">
        <v>2604</v>
      </c>
      <c r="E69" s="12033" t="s">
        <v>2605</v>
      </c>
      <c r="F69" s="12033" t="s">
        <v>2371</v>
      </c>
      <c r="G69" s="12033" t="s">
        <v>2606</v>
      </c>
      <c r="H69" s="12033" t="s">
        <v>28</v>
      </c>
      <c r="I69" s="12033" t="s">
        <v>924</v>
      </c>
    </row>
    <row customHeight="1" ht="11.25">
      <c r="A70" s="12033" t="s">
        <v>2364</v>
      </c>
      <c r="B70" s="12033" t="s">
        <v>16</v>
      </c>
      <c r="C70" s="12033" t="s">
        <v>2607</v>
      </c>
      <c r="D70" s="12033" t="s">
        <v>2608</v>
      </c>
      <c r="E70" s="12033" t="s">
        <v>2609</v>
      </c>
      <c r="F70" s="12033" t="s">
        <v>2610</v>
      </c>
      <c r="G70" s="12033" t="s">
        <v>28</v>
      </c>
      <c r="H70" s="12033" t="s">
        <v>28</v>
      </c>
      <c r="I70" s="12033" t="s">
        <v>924</v>
      </c>
    </row>
    <row customHeight="1" ht="11.25">
      <c r="A71" s="12033" t="s">
        <v>2364</v>
      </c>
      <c r="B71" s="12033" t="s">
        <v>16</v>
      </c>
      <c r="C71" s="12033" t="s">
        <v>2611</v>
      </c>
      <c r="D71" s="12033" t="s">
        <v>2612</v>
      </c>
      <c r="E71" s="12033" t="s">
        <v>2613</v>
      </c>
      <c r="F71" s="12033" t="s">
        <v>2597</v>
      </c>
      <c r="G71" s="12033" t="s">
        <v>28</v>
      </c>
      <c r="H71" s="12033" t="s">
        <v>28</v>
      </c>
      <c r="I71" s="12033" t="s">
        <v>924</v>
      </c>
    </row>
    <row customHeight="1" ht="11.25">
      <c r="A72" s="12033" t="s">
        <v>2364</v>
      </c>
      <c r="B72" s="12033" t="s">
        <v>16</v>
      </c>
      <c r="C72" s="12033" t="s">
        <v>2614</v>
      </c>
      <c r="D72" s="12033" t="s">
        <v>2615</v>
      </c>
      <c r="E72" s="12033" t="s">
        <v>2616</v>
      </c>
      <c r="F72" s="12033" t="s">
        <v>2420</v>
      </c>
      <c r="G72" s="12033" t="s">
        <v>28</v>
      </c>
      <c r="H72" s="12033" t="s">
        <v>28</v>
      </c>
      <c r="I72" s="12033" t="s">
        <v>924</v>
      </c>
    </row>
    <row customHeight="1" ht="11.25">
      <c r="A73" s="12033" t="s">
        <v>2364</v>
      </c>
      <c r="B73" s="12033" t="s">
        <v>16</v>
      </c>
      <c r="C73" s="12033" t="s">
        <v>2617</v>
      </c>
      <c r="D73" s="12033" t="s">
        <v>2618</v>
      </c>
      <c r="E73" s="12033" t="s">
        <v>2619</v>
      </c>
      <c r="F73" s="12033" t="s">
        <v>2597</v>
      </c>
      <c r="G73" s="12033" t="s">
        <v>28</v>
      </c>
      <c r="H73" s="12033" t="s">
        <v>28</v>
      </c>
      <c r="I73" s="12033" t="s">
        <v>924</v>
      </c>
    </row>
    <row customHeight="1" ht="11.25">
      <c r="A74" s="12033" t="s">
        <v>2364</v>
      </c>
      <c r="B74" s="12033" t="s">
        <v>16</v>
      </c>
      <c r="C74" s="12033" t="s">
        <v>2620</v>
      </c>
      <c r="D74" s="12033" t="s">
        <v>2621</v>
      </c>
      <c r="E74" s="12033" t="s">
        <v>2622</v>
      </c>
      <c r="F74" s="12033" t="s">
        <v>2503</v>
      </c>
      <c r="G74" s="12033" t="s">
        <v>2623</v>
      </c>
      <c r="H74" s="12033" t="s">
        <v>28</v>
      </c>
      <c r="I74" s="12033" t="s">
        <v>924</v>
      </c>
    </row>
    <row customHeight="1" ht="11.25">
      <c r="A75" s="12033" t="s">
        <v>2364</v>
      </c>
      <c r="B75" s="12033" t="s">
        <v>16</v>
      </c>
      <c r="C75" s="12033" t="s">
        <v>2624</v>
      </c>
      <c r="D75" s="12033" t="s">
        <v>2625</v>
      </c>
      <c r="E75" s="12033" t="s">
        <v>2626</v>
      </c>
      <c r="F75" s="12033" t="s">
        <v>2627</v>
      </c>
      <c r="G75" s="12033" t="s">
        <v>2628</v>
      </c>
      <c r="H75" s="12033" t="s">
        <v>28</v>
      </c>
      <c r="I75" s="12033" t="s">
        <v>924</v>
      </c>
    </row>
    <row customHeight="1" ht="11.25">
      <c r="A76" s="12033" t="s">
        <v>2364</v>
      </c>
      <c r="B76" s="12033" t="s">
        <v>16</v>
      </c>
      <c r="C76" s="12033" t="s">
        <v>2629</v>
      </c>
      <c r="D76" s="12033" t="s">
        <v>2630</v>
      </c>
      <c r="E76" s="12033" t="s">
        <v>2631</v>
      </c>
      <c r="F76" s="12033" t="s">
        <v>2597</v>
      </c>
      <c r="G76" s="12033" t="s">
        <v>28</v>
      </c>
      <c r="H76" s="12033" t="s">
        <v>28</v>
      </c>
      <c r="I76" s="12033" t="s">
        <v>924</v>
      </c>
    </row>
    <row customHeight="1" ht="11.25">
      <c r="A77" s="12033" t="s">
        <v>2364</v>
      </c>
      <c r="B77" s="12033" t="s">
        <v>16</v>
      </c>
      <c r="C77" s="12033" t="s">
        <v>2632</v>
      </c>
      <c r="D77" s="12033" t="s">
        <v>2633</v>
      </c>
      <c r="E77" s="12033" t="s">
        <v>2634</v>
      </c>
      <c r="F77" s="12033" t="s">
        <v>2597</v>
      </c>
      <c r="G77" s="12033" t="s">
        <v>28</v>
      </c>
      <c r="H77" s="12033" t="s">
        <v>28</v>
      </c>
      <c r="I77" s="12033" t="s">
        <v>924</v>
      </c>
    </row>
    <row customHeight="1" ht="11.25">
      <c r="A78" s="12033" t="s">
        <v>2364</v>
      </c>
      <c r="B78" s="12033" t="s">
        <v>16</v>
      </c>
      <c r="C78" s="12033" t="s">
        <v>2635</v>
      </c>
      <c r="D78" s="12033" t="s">
        <v>2636</v>
      </c>
      <c r="E78" s="12033" t="s">
        <v>2637</v>
      </c>
      <c r="F78" s="12033" t="s">
        <v>2638</v>
      </c>
      <c r="G78" s="12033" t="s">
        <v>28</v>
      </c>
      <c r="H78" s="12033" t="s">
        <v>28</v>
      </c>
      <c r="I78" s="12033" t="s">
        <v>924</v>
      </c>
    </row>
    <row customHeight="1" ht="11.25">
      <c r="A79" s="12033" t="s">
        <v>2364</v>
      </c>
      <c r="B79" s="12033" t="s">
        <v>16</v>
      </c>
      <c r="C79" s="12033" t="s">
        <v>2639</v>
      </c>
      <c r="D79" s="12033" t="s">
        <v>2640</v>
      </c>
      <c r="E79" s="12033" t="s">
        <v>2641</v>
      </c>
      <c r="F79" s="12033" t="s">
        <v>2367</v>
      </c>
      <c r="G79" s="12033" t="s">
        <v>28</v>
      </c>
      <c r="H79" s="12033" t="s">
        <v>28</v>
      </c>
      <c r="I79" s="12033" t="s">
        <v>924</v>
      </c>
    </row>
    <row customHeight="1" ht="11.25">
      <c r="A80" s="12033" t="s">
        <v>2364</v>
      </c>
      <c r="B80" s="12033" t="s">
        <v>16</v>
      </c>
      <c r="C80" s="12033" t="s">
        <v>2642</v>
      </c>
      <c r="D80" s="12033" t="s">
        <v>2643</v>
      </c>
      <c r="E80" s="12033" t="s">
        <v>2644</v>
      </c>
      <c r="F80" s="12033" t="s">
        <v>2408</v>
      </c>
      <c r="G80" s="12033" t="s">
        <v>28</v>
      </c>
      <c r="H80" s="12033" t="s">
        <v>28</v>
      </c>
      <c r="I80" s="12033" t="s">
        <v>924</v>
      </c>
    </row>
    <row customHeight="1" ht="11.25">
      <c r="A81" s="12033" t="s">
        <v>2364</v>
      </c>
      <c r="B81" s="12033" t="s">
        <v>16</v>
      </c>
      <c r="C81" s="12033" t="s">
        <v>2645</v>
      </c>
      <c r="D81" s="12033" t="s">
        <v>2646</v>
      </c>
      <c r="E81" s="12033" t="s">
        <v>2647</v>
      </c>
      <c r="F81" s="12033" t="s">
        <v>2371</v>
      </c>
      <c r="G81" s="12033" t="s">
        <v>28</v>
      </c>
      <c r="H81" s="12033" t="s">
        <v>28</v>
      </c>
      <c r="I81" s="12033" t="s">
        <v>924</v>
      </c>
    </row>
    <row customHeight="1" ht="11.25">
      <c r="A82" s="12033" t="s">
        <v>2364</v>
      </c>
      <c r="B82" s="12033" t="s">
        <v>16</v>
      </c>
      <c r="C82" s="12033" t="s">
        <v>2648</v>
      </c>
      <c r="D82" s="12033" t="s">
        <v>2649</v>
      </c>
      <c r="E82" s="12033" t="s">
        <v>2650</v>
      </c>
      <c r="F82" s="12033" t="s">
        <v>2651</v>
      </c>
      <c r="G82" s="12033" t="s">
        <v>2652</v>
      </c>
      <c r="H82" s="12033" t="s">
        <v>28</v>
      </c>
      <c r="I82" s="12033" t="s">
        <v>924</v>
      </c>
    </row>
    <row customHeight="1" ht="11.25">
      <c r="A83" s="12033" t="s">
        <v>2364</v>
      </c>
      <c r="B83" s="12033" t="s">
        <v>16</v>
      </c>
      <c r="C83" s="12033" t="s">
        <v>2653</v>
      </c>
      <c r="D83" s="12033" t="s">
        <v>2654</v>
      </c>
      <c r="E83" s="12033" t="s">
        <v>2655</v>
      </c>
      <c r="F83" s="12033" t="s">
        <v>2396</v>
      </c>
      <c r="G83" s="12033" t="s">
        <v>2656</v>
      </c>
      <c r="H83" s="12033" t="s">
        <v>28</v>
      </c>
      <c r="I83" s="12033" t="s">
        <v>924</v>
      </c>
    </row>
    <row customHeight="1" ht="11.25">
      <c r="A84" s="12033" t="s">
        <v>2364</v>
      </c>
      <c r="B84" s="12033" t="s">
        <v>16</v>
      </c>
      <c r="C84" s="12033" t="s">
        <v>2657</v>
      </c>
      <c r="D84" s="12033" t="s">
        <v>2658</v>
      </c>
      <c r="E84" s="12033" t="s">
        <v>2659</v>
      </c>
      <c r="F84" s="12033" t="s">
        <v>2638</v>
      </c>
      <c r="G84" s="12033" t="s">
        <v>28</v>
      </c>
      <c r="H84" s="12033" t="s">
        <v>28</v>
      </c>
      <c r="I84" s="12033" t="s">
        <v>924</v>
      </c>
    </row>
    <row customHeight="1" ht="11.25">
      <c r="A85" s="12033" t="s">
        <v>2364</v>
      </c>
      <c r="B85" s="12033" t="s">
        <v>16</v>
      </c>
      <c r="C85" s="12033" t="s">
        <v>2660</v>
      </c>
      <c r="D85" s="12033" t="s">
        <v>2661</v>
      </c>
      <c r="E85" s="12033" t="s">
        <v>2662</v>
      </c>
      <c r="F85" s="12033" t="s">
        <v>2568</v>
      </c>
      <c r="G85" s="12033" t="s">
        <v>2663</v>
      </c>
      <c r="H85" s="12033" t="s">
        <v>28</v>
      </c>
      <c r="I85" s="12033" t="s">
        <v>924</v>
      </c>
    </row>
    <row customHeight="1" ht="11.25">
      <c r="A86" s="12033" t="s">
        <v>2364</v>
      </c>
      <c r="B86" s="12033" t="s">
        <v>16</v>
      </c>
      <c r="C86" s="12033" t="s">
        <v>2664</v>
      </c>
      <c r="D86" s="12033" t="s">
        <v>2665</v>
      </c>
      <c r="E86" s="12033" t="s">
        <v>2666</v>
      </c>
      <c r="F86" s="12033" t="s">
        <v>2429</v>
      </c>
      <c r="G86" s="12033" t="s">
        <v>28</v>
      </c>
      <c r="H86" s="12033" t="s">
        <v>28</v>
      </c>
      <c r="I86" s="12033" t="s">
        <v>924</v>
      </c>
    </row>
    <row customHeight="1" ht="11.25">
      <c r="A87" s="12033" t="s">
        <v>2364</v>
      </c>
      <c r="B87" s="12033" t="s">
        <v>16</v>
      </c>
      <c r="C87" s="12033" t="s">
        <v>2667</v>
      </c>
      <c r="D87" s="12033" t="s">
        <v>2668</v>
      </c>
      <c r="E87" s="12033" t="s">
        <v>2669</v>
      </c>
      <c r="F87" s="12033" t="s">
        <v>2408</v>
      </c>
      <c r="G87" s="12033" t="s">
        <v>28</v>
      </c>
      <c r="H87" s="12033" t="s">
        <v>28</v>
      </c>
      <c r="I87" s="12033" t="s">
        <v>924</v>
      </c>
    </row>
    <row customHeight="1" ht="11.25">
      <c r="A88" s="12033" t="s">
        <v>2364</v>
      </c>
      <c r="B88" s="12033" t="s">
        <v>16</v>
      </c>
      <c r="C88" s="12033" t="s">
        <v>2670</v>
      </c>
      <c r="D88" s="12033" t="s">
        <v>2671</v>
      </c>
      <c r="E88" s="12033" t="s">
        <v>2672</v>
      </c>
      <c r="F88" s="12033" t="s">
        <v>2547</v>
      </c>
      <c r="G88" s="12033" t="s">
        <v>28</v>
      </c>
      <c r="H88" s="12033" t="s">
        <v>28</v>
      </c>
      <c r="I88" s="12033" t="s">
        <v>924</v>
      </c>
    </row>
    <row customHeight="1" ht="11.25">
      <c r="A89" s="12033" t="s">
        <v>2364</v>
      </c>
      <c r="B89" s="12033" t="s">
        <v>16</v>
      </c>
      <c r="C89" s="12033" t="s">
        <v>2673</v>
      </c>
      <c r="D89" s="12033" t="s">
        <v>2674</v>
      </c>
      <c r="E89" s="12033" t="s">
        <v>2675</v>
      </c>
      <c r="F89" s="12033" t="s">
        <v>2371</v>
      </c>
      <c r="G89" s="12033" t="s">
        <v>28</v>
      </c>
      <c r="H89" s="12033" t="s">
        <v>28</v>
      </c>
      <c r="I89" s="12033" t="s">
        <v>924</v>
      </c>
    </row>
    <row customHeight="1" ht="11.25">
      <c r="A90" s="12033" t="s">
        <v>2364</v>
      </c>
      <c r="B90" s="12033" t="s">
        <v>16</v>
      </c>
      <c r="C90" s="12033" t="s">
        <v>2676</v>
      </c>
      <c r="D90" s="12033" t="s">
        <v>2677</v>
      </c>
      <c r="E90" s="12033" t="s">
        <v>2678</v>
      </c>
      <c r="F90" s="12033" t="s">
        <v>2371</v>
      </c>
      <c r="G90" s="12033" t="s">
        <v>28</v>
      </c>
      <c r="H90" s="12033" t="s">
        <v>28</v>
      </c>
      <c r="I90" s="12033" t="s">
        <v>924</v>
      </c>
    </row>
    <row customHeight="1" ht="11.25">
      <c r="A91" s="12033" t="s">
        <v>2364</v>
      </c>
      <c r="B91" s="12033" t="s">
        <v>16</v>
      </c>
      <c r="C91" s="12033" t="s">
        <v>2679</v>
      </c>
      <c r="D91" s="12033" t="s">
        <v>2680</v>
      </c>
      <c r="E91" s="12033" t="s">
        <v>2681</v>
      </c>
      <c r="F91" s="12033" t="s">
        <v>2547</v>
      </c>
      <c r="G91" s="12033" t="s">
        <v>2430</v>
      </c>
      <c r="H91" s="12033" t="s">
        <v>28</v>
      </c>
      <c r="I91" s="12033" t="s">
        <v>924</v>
      </c>
    </row>
    <row customHeight="1" ht="11.25">
      <c r="A92" s="12033" t="s">
        <v>2364</v>
      </c>
      <c r="B92" s="12033" t="s">
        <v>16</v>
      </c>
      <c r="C92" s="12033" t="s">
        <v>2682</v>
      </c>
      <c r="D92" s="12033" t="s">
        <v>2683</v>
      </c>
      <c r="E92" s="12033" t="s">
        <v>2684</v>
      </c>
      <c r="F92" s="12033" t="s">
        <v>2685</v>
      </c>
      <c r="G92" s="12033" t="s">
        <v>28</v>
      </c>
      <c r="H92" s="12033" t="s">
        <v>28</v>
      </c>
      <c r="I92" s="12033" t="s">
        <v>924</v>
      </c>
    </row>
    <row customHeight="1" ht="11.25">
      <c r="A93" s="12033" t="s">
        <v>2364</v>
      </c>
      <c r="B93" s="12033" t="s">
        <v>16</v>
      </c>
      <c r="C93" s="12033" t="s">
        <v>2686</v>
      </c>
      <c r="D93" s="12033" t="s">
        <v>2687</v>
      </c>
      <c r="E93" s="12033" t="s">
        <v>2688</v>
      </c>
      <c r="F93" s="12033" t="s">
        <v>2437</v>
      </c>
      <c r="G93" s="12033" t="s">
        <v>28</v>
      </c>
      <c r="H93" s="12033" t="s">
        <v>28</v>
      </c>
      <c r="I93" s="12033" t="s">
        <v>924</v>
      </c>
    </row>
    <row customHeight="1" ht="11.25">
      <c r="A94" s="12033" t="s">
        <v>2364</v>
      </c>
      <c r="B94" s="12033" t="s">
        <v>16</v>
      </c>
      <c r="C94" s="12033" t="s">
        <v>2689</v>
      </c>
      <c r="D94" s="12033" t="s">
        <v>2690</v>
      </c>
      <c r="E94" s="12033" t="s">
        <v>2691</v>
      </c>
      <c r="F94" s="12033" t="s">
        <v>2692</v>
      </c>
      <c r="G94" s="12033" t="s">
        <v>28</v>
      </c>
      <c r="H94" s="12033" t="s">
        <v>28</v>
      </c>
      <c r="I94" s="12033" t="s">
        <v>924</v>
      </c>
    </row>
    <row customHeight="1" ht="11.25">
      <c r="A95" s="12033" t="s">
        <v>2364</v>
      </c>
      <c r="B95" s="12033" t="s">
        <v>16</v>
      </c>
      <c r="C95" s="12033" t="s">
        <v>2693</v>
      </c>
      <c r="D95" s="12033" t="s">
        <v>2694</v>
      </c>
      <c r="E95" s="12033" t="s">
        <v>2695</v>
      </c>
      <c r="F95" s="12033" t="s">
        <v>2420</v>
      </c>
      <c r="G95" s="12033" t="s">
        <v>28</v>
      </c>
      <c r="H95" s="12033" t="s">
        <v>28</v>
      </c>
      <c r="I95" s="12033" t="s">
        <v>924</v>
      </c>
    </row>
    <row customHeight="1" ht="11.25">
      <c r="A96" s="12033" t="s">
        <v>2364</v>
      </c>
      <c r="B96" s="12033" t="s">
        <v>16</v>
      </c>
      <c r="C96" s="12033" t="s">
        <v>2696</v>
      </c>
      <c r="D96" s="12033" t="s">
        <v>2697</v>
      </c>
      <c r="E96" s="12033" t="s">
        <v>2698</v>
      </c>
      <c r="F96" s="12033" t="s">
        <v>2371</v>
      </c>
      <c r="G96" s="12033" t="s">
        <v>28</v>
      </c>
      <c r="H96" s="12033" t="s">
        <v>28</v>
      </c>
      <c r="I96" s="12033" t="s">
        <v>924</v>
      </c>
    </row>
    <row customHeight="1" ht="11.25">
      <c r="A97" s="12033" t="s">
        <v>2364</v>
      </c>
      <c r="B97" s="12033" t="s">
        <v>16</v>
      </c>
      <c r="C97" s="12033" t="s">
        <v>2699</v>
      </c>
      <c r="D97" s="12033" t="s">
        <v>2700</v>
      </c>
      <c r="E97" s="12033" t="s">
        <v>2701</v>
      </c>
      <c r="F97" s="12033" t="s">
        <v>2437</v>
      </c>
      <c r="G97" s="12033" t="s">
        <v>2702</v>
      </c>
      <c r="H97" s="12033" t="s">
        <v>28</v>
      </c>
      <c r="I97" s="12033" t="s">
        <v>924</v>
      </c>
    </row>
    <row customHeight="1" ht="11.25">
      <c r="A98" s="12033" t="s">
        <v>2364</v>
      </c>
      <c r="B98" s="12033" t="s">
        <v>16</v>
      </c>
      <c r="C98" s="12033" t="s">
        <v>2703</v>
      </c>
      <c r="D98" s="12033" t="s">
        <v>2704</v>
      </c>
      <c r="E98" s="12033" t="s">
        <v>2705</v>
      </c>
      <c r="F98" s="12033" t="s">
        <v>2706</v>
      </c>
      <c r="G98" s="12033" t="s">
        <v>28</v>
      </c>
      <c r="H98" s="12033" t="s">
        <v>28</v>
      </c>
      <c r="I98" s="12033" t="s">
        <v>924</v>
      </c>
    </row>
    <row customHeight="1" ht="11.25">
      <c r="A99" s="12033" t="s">
        <v>2364</v>
      </c>
      <c r="B99" s="12033" t="s">
        <v>16</v>
      </c>
      <c r="C99" s="12033" t="s">
        <v>2707</v>
      </c>
      <c r="D99" s="12033" t="s">
        <v>2708</v>
      </c>
      <c r="E99" s="12033" t="s">
        <v>2709</v>
      </c>
      <c r="F99" s="12033" t="s">
        <v>2367</v>
      </c>
      <c r="G99" s="12033" t="s">
        <v>28</v>
      </c>
      <c r="H99" s="12033" t="s">
        <v>28</v>
      </c>
      <c r="I99" s="12033" t="s">
        <v>924</v>
      </c>
    </row>
    <row customHeight="1" ht="11.25">
      <c r="A100" s="12033" t="s">
        <v>2364</v>
      </c>
      <c r="B100" s="12033" t="s">
        <v>16</v>
      </c>
      <c r="C100" s="12033" t="s">
        <v>2710</v>
      </c>
      <c r="D100" s="12033" t="s">
        <v>2711</v>
      </c>
      <c r="E100" s="12033" t="s">
        <v>2712</v>
      </c>
      <c r="F100" s="12033" t="s">
        <v>2379</v>
      </c>
      <c r="G100" s="12033" t="s">
        <v>28</v>
      </c>
      <c r="H100" s="12033" t="s">
        <v>28</v>
      </c>
      <c r="I100" s="12033" t="s">
        <v>924</v>
      </c>
    </row>
    <row customHeight="1" ht="11.25">
      <c r="A101" s="12033" t="s">
        <v>2364</v>
      </c>
      <c r="B101" s="12033" t="s">
        <v>16</v>
      </c>
      <c r="C101" s="12033" t="s">
        <v>2713</v>
      </c>
      <c r="D101" s="12033" t="s">
        <v>2714</v>
      </c>
      <c r="E101" s="12033" t="s">
        <v>2715</v>
      </c>
      <c r="F101" s="12033" t="s">
        <v>2371</v>
      </c>
      <c r="G101" s="12033" t="s">
        <v>28</v>
      </c>
      <c r="H101" s="12033" t="s">
        <v>28</v>
      </c>
      <c r="I101" s="12033" t="s">
        <v>924</v>
      </c>
    </row>
    <row customHeight="1" ht="11.25">
      <c r="A102" s="12033" t="s">
        <v>2364</v>
      </c>
      <c r="B102" s="12033" t="s">
        <v>16</v>
      </c>
      <c r="C102" s="12033" t="s">
        <v>2716</v>
      </c>
      <c r="D102" s="12033" t="s">
        <v>2717</v>
      </c>
      <c r="E102" s="12033" t="s">
        <v>2718</v>
      </c>
      <c r="F102" s="12033" t="s">
        <v>2719</v>
      </c>
      <c r="G102" s="12033" t="s">
        <v>2720</v>
      </c>
      <c r="H102" s="12033" t="s">
        <v>28</v>
      </c>
      <c r="I102" s="12033" t="s">
        <v>924</v>
      </c>
    </row>
    <row customHeight="1" ht="11.25">
      <c r="A103" s="12033" t="s">
        <v>2364</v>
      </c>
      <c r="B103" s="12033" t="s">
        <v>16</v>
      </c>
      <c r="C103" s="12033" t="s">
        <v>2721</v>
      </c>
      <c r="D103" s="12033" t="s">
        <v>2722</v>
      </c>
      <c r="E103" s="12033" t="s">
        <v>2723</v>
      </c>
      <c r="F103" s="12033" t="s">
        <v>2692</v>
      </c>
      <c r="G103" s="12033" t="s">
        <v>2724</v>
      </c>
      <c r="H103" s="12033" t="s">
        <v>28</v>
      </c>
      <c r="I103" s="12033" t="s">
        <v>924</v>
      </c>
    </row>
    <row customHeight="1" ht="11.25">
      <c r="A104" s="12033" t="s">
        <v>2364</v>
      </c>
      <c r="B104" s="12033" t="s">
        <v>16</v>
      </c>
      <c r="C104" s="12033" t="s">
        <v>2725</v>
      </c>
      <c r="D104" s="12033" t="s">
        <v>2726</v>
      </c>
      <c r="E104" s="12033" t="s">
        <v>2727</v>
      </c>
      <c r="F104" s="12033" t="s">
        <v>2420</v>
      </c>
      <c r="G104" s="12033" t="s">
        <v>2728</v>
      </c>
      <c r="H104" s="12033" t="s">
        <v>28</v>
      </c>
      <c r="I104" s="12033" t="s">
        <v>924</v>
      </c>
    </row>
    <row customHeight="1" ht="11.25">
      <c r="A105" s="12033" t="s">
        <v>2364</v>
      </c>
      <c r="B105" s="12033" t="s">
        <v>16</v>
      </c>
      <c r="C105" s="12033" t="s">
        <v>2729</v>
      </c>
      <c r="D105" s="12033" t="s">
        <v>2730</v>
      </c>
      <c r="E105" s="12033" t="s">
        <v>2731</v>
      </c>
      <c r="F105" s="12033" t="s">
        <v>2732</v>
      </c>
      <c r="G105" s="12033" t="s">
        <v>28</v>
      </c>
      <c r="H105" s="12033" t="s">
        <v>28</v>
      </c>
      <c r="I105" s="12033" t="s">
        <v>924</v>
      </c>
    </row>
    <row customHeight="1" ht="11.25">
      <c r="A106" s="12033" t="s">
        <v>2364</v>
      </c>
      <c r="B106" s="12033" t="s">
        <v>16</v>
      </c>
      <c r="C106" s="12033" t="s">
        <v>2733</v>
      </c>
      <c r="D106" s="12033" t="s">
        <v>2734</v>
      </c>
      <c r="E106" s="12033" t="s">
        <v>2735</v>
      </c>
      <c r="F106" s="12033" t="s">
        <v>2367</v>
      </c>
      <c r="G106" s="12033" t="s">
        <v>28</v>
      </c>
      <c r="H106" s="12033" t="s">
        <v>28</v>
      </c>
      <c r="I106" s="12033" t="s">
        <v>924</v>
      </c>
    </row>
    <row customHeight="1" ht="11.25">
      <c r="A107" s="12033" t="s">
        <v>2364</v>
      </c>
      <c r="B107" s="12033" t="s">
        <v>16</v>
      </c>
      <c r="C107" s="12033" t="s">
        <v>2736</v>
      </c>
      <c r="D107" s="12033" t="s">
        <v>2737</v>
      </c>
      <c r="E107" s="12033" t="s">
        <v>2466</v>
      </c>
      <c r="F107" s="12033" t="s">
        <v>2738</v>
      </c>
      <c r="G107" s="12033" t="s">
        <v>28</v>
      </c>
      <c r="H107" s="12033" t="s">
        <v>28</v>
      </c>
      <c r="I107" s="12033" t="s">
        <v>924</v>
      </c>
    </row>
    <row customHeight="1" ht="11.25">
      <c r="A108" s="12033" t="s">
        <v>2364</v>
      </c>
      <c r="B108" s="12033" t="s">
        <v>16</v>
      </c>
      <c r="C108" s="12033" t="s">
        <v>2739</v>
      </c>
      <c r="D108" s="12033" t="s">
        <v>2740</v>
      </c>
      <c r="E108" s="12033" t="s">
        <v>2741</v>
      </c>
      <c r="F108" s="12033" t="s">
        <v>2568</v>
      </c>
      <c r="G108" s="12033" t="s">
        <v>28</v>
      </c>
      <c r="H108" s="12033" t="s">
        <v>28</v>
      </c>
      <c r="I108" s="12033" t="s">
        <v>924</v>
      </c>
    </row>
    <row customHeight="1" ht="11.25">
      <c r="A109" s="12033" t="s">
        <v>2364</v>
      </c>
      <c r="B109" s="12033" t="s">
        <v>16</v>
      </c>
      <c r="C109" s="12033" t="s">
        <v>2742</v>
      </c>
      <c r="D109" s="12033" t="s">
        <v>2743</v>
      </c>
      <c r="E109" s="12033" t="s">
        <v>2744</v>
      </c>
      <c r="F109" s="12033" t="s">
        <v>2745</v>
      </c>
      <c r="G109" s="12033" t="s">
        <v>2746</v>
      </c>
      <c r="H109" s="12033" t="s">
        <v>28</v>
      </c>
      <c r="I109" s="12033" t="s">
        <v>924</v>
      </c>
    </row>
    <row customHeight="1" ht="11.25">
      <c r="A110" s="12033" t="s">
        <v>2364</v>
      </c>
      <c r="B110" s="12033" t="s">
        <v>16</v>
      </c>
      <c r="C110" s="12033" t="s">
        <v>2747</v>
      </c>
      <c r="D110" s="12033" t="s">
        <v>2748</v>
      </c>
      <c r="E110" s="12033" t="s">
        <v>2749</v>
      </c>
      <c r="F110" s="12033" t="s">
        <v>2568</v>
      </c>
      <c r="G110" s="12033" t="s">
        <v>28</v>
      </c>
      <c r="H110" s="12033" t="s">
        <v>28</v>
      </c>
      <c r="I110" s="12033" t="s">
        <v>924</v>
      </c>
    </row>
    <row customHeight="1" ht="11.25">
      <c r="A111" s="12033" t="s">
        <v>2364</v>
      </c>
      <c r="B111" s="12033" t="s">
        <v>16</v>
      </c>
      <c r="C111" s="12033" t="s">
        <v>2750</v>
      </c>
      <c r="D111" s="12033" t="s">
        <v>2751</v>
      </c>
      <c r="E111" s="12033" t="s">
        <v>2752</v>
      </c>
      <c r="F111" s="12033" t="s">
        <v>54</v>
      </c>
      <c r="G111" s="12033" t="s">
        <v>28</v>
      </c>
      <c r="H111" s="12033" t="s">
        <v>28</v>
      </c>
      <c r="I111" s="12033" t="s">
        <v>924</v>
      </c>
    </row>
    <row customHeight="1" ht="11.25">
      <c r="A112" s="12033" t="s">
        <v>2364</v>
      </c>
      <c r="B112" s="12033" t="s">
        <v>16</v>
      </c>
      <c r="C112" s="12033" t="s">
        <v>2753</v>
      </c>
      <c r="D112" s="12033" t="s">
        <v>2754</v>
      </c>
      <c r="E112" s="12033" t="s">
        <v>2755</v>
      </c>
      <c r="F112" s="12033" t="s">
        <v>2503</v>
      </c>
      <c r="G112" s="12033" t="s">
        <v>28</v>
      </c>
      <c r="H112" s="12033" t="s">
        <v>28</v>
      </c>
      <c r="I112" s="12033" t="s">
        <v>924</v>
      </c>
    </row>
    <row customHeight="1" ht="11.25">
      <c r="A113" s="12033" t="s">
        <v>2364</v>
      </c>
      <c r="B113" s="12033" t="s">
        <v>16</v>
      </c>
      <c r="C113" s="12033" t="s">
        <v>2756</v>
      </c>
      <c r="D113" s="12033" t="s">
        <v>2757</v>
      </c>
      <c r="E113" s="12033" t="s">
        <v>2758</v>
      </c>
      <c r="F113" s="12033" t="s">
        <v>2375</v>
      </c>
      <c r="G113" s="12033" t="s">
        <v>28</v>
      </c>
      <c r="H113" s="12033" t="s">
        <v>28</v>
      </c>
      <c r="I113" s="12033" t="s">
        <v>924</v>
      </c>
    </row>
    <row customHeight="1" ht="11.25">
      <c r="A114" s="12033" t="s">
        <v>2364</v>
      </c>
      <c r="B114" s="12033" t="s">
        <v>16</v>
      </c>
      <c r="C114" s="12033" t="s">
        <v>2759</v>
      </c>
      <c r="D114" s="12033" t="s">
        <v>2760</v>
      </c>
      <c r="E114" s="12033" t="s">
        <v>2761</v>
      </c>
      <c r="F114" s="12033" t="s">
        <v>2762</v>
      </c>
      <c r="G114" s="12033" t="s">
        <v>28</v>
      </c>
      <c r="H114" s="12033" t="s">
        <v>28</v>
      </c>
      <c r="I114" s="12033" t="s">
        <v>924</v>
      </c>
    </row>
    <row customHeight="1" ht="11.25">
      <c r="A115" s="12033" t="s">
        <v>2364</v>
      </c>
      <c r="B115" s="12033" t="s">
        <v>16</v>
      </c>
      <c r="C115" s="12033" t="s">
        <v>2763</v>
      </c>
      <c r="D115" s="12033" t="s">
        <v>2764</v>
      </c>
      <c r="E115" s="12033" t="s">
        <v>2765</v>
      </c>
      <c r="F115" s="12033" t="s">
        <v>2429</v>
      </c>
      <c r="G115" s="12033" t="s">
        <v>28</v>
      </c>
      <c r="H115" s="12033" t="s">
        <v>28</v>
      </c>
      <c r="I115" s="12033" t="s">
        <v>924</v>
      </c>
    </row>
    <row customHeight="1" ht="11.25">
      <c r="A116" s="12033" t="s">
        <v>2364</v>
      </c>
      <c r="B116" s="12033" t="s">
        <v>16</v>
      </c>
      <c r="C116" s="12033" t="s">
        <v>2766</v>
      </c>
      <c r="D116" s="12033" t="s">
        <v>2767</v>
      </c>
      <c r="E116" s="12033" t="s">
        <v>2768</v>
      </c>
      <c r="F116" s="12033" t="s">
        <v>2408</v>
      </c>
      <c r="G116" s="12033" t="s">
        <v>28</v>
      </c>
      <c r="H116" s="12033" t="s">
        <v>28</v>
      </c>
      <c r="I116" s="12033" t="s">
        <v>924</v>
      </c>
    </row>
    <row customHeight="1" ht="11.25">
      <c r="A117" s="12033" t="s">
        <v>2364</v>
      </c>
      <c r="B117" s="12033" t="s">
        <v>16</v>
      </c>
      <c r="C117" s="12033" t="s">
        <v>2769</v>
      </c>
      <c r="D117" s="12033" t="s">
        <v>2770</v>
      </c>
      <c r="E117" s="12033" t="s">
        <v>2771</v>
      </c>
      <c r="F117" s="12033" t="s">
        <v>54</v>
      </c>
      <c r="G117" s="12033" t="s">
        <v>28</v>
      </c>
      <c r="H117" s="12033" t="s">
        <v>28</v>
      </c>
      <c r="I117" s="12033" t="s">
        <v>924</v>
      </c>
    </row>
    <row customHeight="1" ht="11.25">
      <c r="A118" s="12033" t="s">
        <v>2364</v>
      </c>
      <c r="B118" s="12033" t="s">
        <v>16</v>
      </c>
      <c r="C118" s="12033" t="s">
        <v>2772</v>
      </c>
      <c r="D118" s="12033" t="s">
        <v>2773</v>
      </c>
      <c r="E118" s="12033" t="s">
        <v>2774</v>
      </c>
      <c r="F118" s="12033" t="s">
        <v>2408</v>
      </c>
      <c r="G118" s="12033" t="s">
        <v>28</v>
      </c>
      <c r="H118" s="12033" t="s">
        <v>28</v>
      </c>
      <c r="I118" s="12033" t="s">
        <v>924</v>
      </c>
    </row>
    <row customHeight="1" ht="11.25">
      <c r="A119" s="12033" t="s">
        <v>2364</v>
      </c>
      <c r="B119" s="12033" t="s">
        <v>16</v>
      </c>
      <c r="C119" s="12033" t="s">
        <v>2775</v>
      </c>
      <c r="D119" s="12033" t="s">
        <v>2776</v>
      </c>
      <c r="E119" s="12033" t="s">
        <v>2777</v>
      </c>
      <c r="F119" s="12033" t="s">
        <v>2408</v>
      </c>
      <c r="G119" s="12033" t="s">
        <v>28</v>
      </c>
      <c r="H119" s="12033" t="s">
        <v>28</v>
      </c>
      <c r="I119" s="12033" t="s">
        <v>924</v>
      </c>
    </row>
    <row customHeight="1" ht="11.25">
      <c r="A120" s="12033" t="s">
        <v>2364</v>
      </c>
      <c r="B120" s="12033" t="s">
        <v>16</v>
      </c>
      <c r="C120" s="12033" t="s">
        <v>2778</v>
      </c>
      <c r="D120" s="12033" t="s">
        <v>2779</v>
      </c>
      <c r="E120" s="12033" t="s">
        <v>2780</v>
      </c>
      <c r="F120" s="12033" t="s">
        <v>2568</v>
      </c>
      <c r="G120" s="12033" t="s">
        <v>28</v>
      </c>
      <c r="H120" s="12033" t="s">
        <v>28</v>
      </c>
      <c r="I120" s="12033" t="s">
        <v>924</v>
      </c>
    </row>
    <row customHeight="1" ht="11.25">
      <c r="A121" s="12033" t="s">
        <v>2364</v>
      </c>
      <c r="B121" s="12033" t="s">
        <v>16</v>
      </c>
      <c r="C121" s="12033" t="s">
        <v>2781</v>
      </c>
      <c r="D121" s="12033" t="s">
        <v>2782</v>
      </c>
      <c r="E121" s="12033" t="s">
        <v>2783</v>
      </c>
      <c r="F121" s="12033" t="s">
        <v>2784</v>
      </c>
      <c r="G121" s="12033" t="s">
        <v>28</v>
      </c>
      <c r="H121" s="12033" t="s">
        <v>28</v>
      </c>
      <c r="I121" s="12033" t="s">
        <v>924</v>
      </c>
    </row>
    <row customHeight="1" ht="11.25">
      <c r="A122" s="12033" t="s">
        <v>2364</v>
      </c>
      <c r="B122" s="12033" t="s">
        <v>16</v>
      </c>
      <c r="C122" s="12033" t="s">
        <v>2785</v>
      </c>
      <c r="D122" s="12033" t="s">
        <v>2786</v>
      </c>
      <c r="E122" s="12033" t="s">
        <v>2787</v>
      </c>
      <c r="F122" s="12033" t="s">
        <v>2788</v>
      </c>
      <c r="G122" s="12033" t="s">
        <v>28</v>
      </c>
      <c r="H122" s="12033" t="s">
        <v>28</v>
      </c>
      <c r="I122" s="12033" t="s">
        <v>924</v>
      </c>
    </row>
    <row customHeight="1" ht="11.25">
      <c r="A123" s="12033" t="s">
        <v>2364</v>
      </c>
      <c r="B123" s="12033" t="s">
        <v>16</v>
      </c>
      <c r="C123" s="12033" t="s">
        <v>2789</v>
      </c>
      <c r="D123" s="12033" t="s">
        <v>2790</v>
      </c>
      <c r="E123" s="12033" t="s">
        <v>2791</v>
      </c>
      <c r="F123" s="12033" t="s">
        <v>2396</v>
      </c>
      <c r="G123" s="12033" t="s">
        <v>28</v>
      </c>
      <c r="H123" s="12033" t="s">
        <v>28</v>
      </c>
      <c r="I123" s="12033" t="s">
        <v>924</v>
      </c>
    </row>
    <row customHeight="1" ht="11.25">
      <c r="A124" s="12033" t="s">
        <v>2364</v>
      </c>
      <c r="B124" s="12033" t="s">
        <v>16</v>
      </c>
      <c r="C124" s="12033" t="s">
        <v>2792</v>
      </c>
      <c r="D124" s="12033" t="s">
        <v>2793</v>
      </c>
      <c r="E124" s="12033" t="s">
        <v>2794</v>
      </c>
      <c r="F124" s="12033" t="s">
        <v>2400</v>
      </c>
      <c r="G124" s="12033" t="s">
        <v>28</v>
      </c>
      <c r="H124" s="12033" t="s">
        <v>28</v>
      </c>
      <c r="I124" s="12033" t="s">
        <v>924</v>
      </c>
    </row>
    <row customHeight="1" ht="11.25">
      <c r="A125" s="12033" t="s">
        <v>2364</v>
      </c>
      <c r="B125" s="12033" t="s">
        <v>16</v>
      </c>
      <c r="C125" s="12033" t="s">
        <v>28</v>
      </c>
      <c r="D125" s="12033" t="s">
        <v>2365</v>
      </c>
      <c r="E125" s="12033" t="s">
        <v>2366</v>
      </c>
      <c r="F125" s="12033" t="s">
        <v>2367</v>
      </c>
      <c r="G125" s="12033" t="s">
        <v>28</v>
      </c>
      <c r="H125" s="12033" t="s">
        <v>28</v>
      </c>
      <c r="I125" s="12033" t="s">
        <v>1010</v>
      </c>
    </row>
    <row customHeight="1" ht="11.25">
      <c r="A126" s="12033" t="s">
        <v>2364</v>
      </c>
      <c r="B126" s="12033" t="s">
        <v>16</v>
      </c>
      <c r="C126" s="12033" t="s">
        <v>2376</v>
      </c>
      <c r="D126" s="12033" t="s">
        <v>2377</v>
      </c>
      <c r="E126" s="12033" t="s">
        <v>2378</v>
      </c>
      <c r="F126" s="12033" t="s">
        <v>2379</v>
      </c>
      <c r="G126" s="12033" t="s">
        <v>28</v>
      </c>
      <c r="H126" s="12033" t="s">
        <v>28</v>
      </c>
      <c r="I126" s="12033" t="s">
        <v>1010</v>
      </c>
    </row>
    <row customHeight="1" ht="11.25">
      <c r="A127" s="12033" t="s">
        <v>2364</v>
      </c>
      <c r="B127" s="12033" t="s">
        <v>16</v>
      </c>
      <c r="C127" s="12033" t="s">
        <v>2380</v>
      </c>
      <c r="D127" s="12033" t="s">
        <v>2381</v>
      </c>
      <c r="E127" s="12033" t="s">
        <v>2382</v>
      </c>
      <c r="F127" s="12033" t="s">
        <v>2383</v>
      </c>
      <c r="G127" s="12033" t="s">
        <v>28</v>
      </c>
      <c r="H127" s="12033" t="s">
        <v>28</v>
      </c>
      <c r="I127" s="12033" t="s">
        <v>1010</v>
      </c>
    </row>
    <row customHeight="1" ht="11.25">
      <c r="A128" s="12033" t="s">
        <v>2364</v>
      </c>
      <c r="B128" s="12033" t="s">
        <v>16</v>
      </c>
      <c r="C128" s="12033" t="s">
        <v>2387</v>
      </c>
      <c r="D128" s="12033" t="s">
        <v>2388</v>
      </c>
      <c r="E128" s="12033" t="s">
        <v>2382</v>
      </c>
      <c r="F128" s="12033" t="s">
        <v>2389</v>
      </c>
      <c r="G128" s="12033" t="s">
        <v>28</v>
      </c>
      <c r="H128" s="12033" t="s">
        <v>28</v>
      </c>
      <c r="I128" s="12033" t="s">
        <v>1010</v>
      </c>
    </row>
    <row customHeight="1" ht="11.25">
      <c r="A129" s="12033" t="s">
        <v>2364</v>
      </c>
      <c r="B129" s="12033" t="s">
        <v>16</v>
      </c>
      <c r="C129" s="12033" t="s">
        <v>2390</v>
      </c>
      <c r="D129" s="12033" t="s">
        <v>2391</v>
      </c>
      <c r="E129" s="12033" t="s">
        <v>2382</v>
      </c>
      <c r="F129" s="12033" t="s">
        <v>2392</v>
      </c>
      <c r="G129" s="12033" t="s">
        <v>28</v>
      </c>
      <c r="H129" s="12033" t="s">
        <v>28</v>
      </c>
      <c r="I129" s="12033" t="s">
        <v>1010</v>
      </c>
    </row>
    <row customHeight="1" ht="11.25">
      <c r="A130" s="12033" t="s">
        <v>2364</v>
      </c>
      <c r="B130" s="12033" t="s">
        <v>16</v>
      </c>
      <c r="C130" s="12033" t="s">
        <v>2397</v>
      </c>
      <c r="D130" s="12033" t="s">
        <v>2398</v>
      </c>
      <c r="E130" s="12033" t="s">
        <v>2399</v>
      </c>
      <c r="F130" s="12033" t="s">
        <v>2400</v>
      </c>
      <c r="G130" s="12033" t="s">
        <v>28</v>
      </c>
      <c r="H130" s="12033" t="s">
        <v>28</v>
      </c>
      <c r="I130" s="12033" t="s">
        <v>1010</v>
      </c>
    </row>
    <row customHeight="1" ht="11.25">
      <c r="A131" s="12033" t="s">
        <v>2364</v>
      </c>
      <c r="B131" s="12033" t="s">
        <v>16</v>
      </c>
      <c r="C131" s="12033" t="s">
        <v>2409</v>
      </c>
      <c r="D131" s="12033" t="s">
        <v>2410</v>
      </c>
      <c r="E131" s="12033" t="s">
        <v>2411</v>
      </c>
      <c r="F131" s="12033" t="s">
        <v>2412</v>
      </c>
      <c r="G131" s="12033" t="s">
        <v>2413</v>
      </c>
      <c r="H131" s="12033" t="s">
        <v>28</v>
      </c>
      <c r="I131" s="12033" t="s">
        <v>1010</v>
      </c>
    </row>
    <row customHeight="1" ht="11.25">
      <c r="A132" s="12033" t="s">
        <v>2364</v>
      </c>
      <c r="B132" s="12033" t="s">
        <v>16</v>
      </c>
      <c r="C132" s="12033" t="s">
        <v>2426</v>
      </c>
      <c r="D132" s="12033" t="s">
        <v>2427</v>
      </c>
      <c r="E132" s="12033" t="s">
        <v>2428</v>
      </c>
      <c r="F132" s="12033" t="s">
        <v>2429</v>
      </c>
      <c r="G132" s="12033" t="s">
        <v>2430</v>
      </c>
      <c r="H132" s="12033" t="s">
        <v>28</v>
      </c>
      <c r="I132" s="12033" t="s">
        <v>1010</v>
      </c>
    </row>
    <row customHeight="1" ht="11.25">
      <c r="A133" s="12033" t="s">
        <v>2364</v>
      </c>
      <c r="B133" s="12033" t="s">
        <v>16</v>
      </c>
      <c r="C133" s="12033" t="s">
        <v>2431</v>
      </c>
      <c r="D133" s="12033" t="s">
        <v>2432</v>
      </c>
      <c r="E133" s="12033" t="s">
        <v>2433</v>
      </c>
      <c r="F133" s="12033" t="s">
        <v>2396</v>
      </c>
      <c r="G133" s="12033" t="s">
        <v>28</v>
      </c>
      <c r="H133" s="12033" t="s">
        <v>28</v>
      </c>
      <c r="I133" s="12033" t="s">
        <v>1010</v>
      </c>
    </row>
    <row customHeight="1" ht="11.25">
      <c r="A134" s="12033" t="s">
        <v>2364</v>
      </c>
      <c r="B134" s="12033" t="s">
        <v>16</v>
      </c>
      <c r="C134" s="12033" t="s">
        <v>2438</v>
      </c>
      <c r="D134" s="12033" t="s">
        <v>2439</v>
      </c>
      <c r="E134" s="12033" t="s">
        <v>2440</v>
      </c>
      <c r="F134" s="12033" t="s">
        <v>2408</v>
      </c>
      <c r="G134" s="12033" t="s">
        <v>2441</v>
      </c>
      <c r="H134" s="12033" t="s">
        <v>28</v>
      </c>
      <c r="I134" s="12033" t="s">
        <v>1010</v>
      </c>
    </row>
    <row customHeight="1" ht="11.25">
      <c r="A135" s="12033" t="s">
        <v>2364</v>
      </c>
      <c r="B135" s="12033" t="s">
        <v>16</v>
      </c>
      <c r="C135" s="12033" t="s">
        <v>2450</v>
      </c>
      <c r="D135" s="12033" t="s">
        <v>2451</v>
      </c>
      <c r="E135" s="12033" t="s">
        <v>2452</v>
      </c>
      <c r="F135" s="12033" t="s">
        <v>2453</v>
      </c>
      <c r="G135" s="12033" t="s">
        <v>28</v>
      </c>
      <c r="H135" s="12033" t="s">
        <v>28</v>
      </c>
      <c r="I135" s="12033" t="s">
        <v>1010</v>
      </c>
    </row>
    <row customHeight="1" ht="11.25">
      <c r="A136" s="12033" t="s">
        <v>2364</v>
      </c>
      <c r="B136" s="12033" t="s">
        <v>16</v>
      </c>
      <c r="C136" s="12033" t="s">
        <v>2468</v>
      </c>
      <c r="D136" s="12033" t="s">
        <v>2469</v>
      </c>
      <c r="E136" s="12033" t="s">
        <v>2466</v>
      </c>
      <c r="F136" s="12033" t="s">
        <v>2470</v>
      </c>
      <c r="G136" s="12033" t="s">
        <v>28</v>
      </c>
      <c r="H136" s="12033" t="s">
        <v>28</v>
      </c>
      <c r="I136" s="12033" t="s">
        <v>1010</v>
      </c>
    </row>
    <row customHeight="1" ht="11.25">
      <c r="A137" s="12033" t="s">
        <v>2364</v>
      </c>
      <c r="B137" s="12033" t="s">
        <v>16</v>
      </c>
      <c r="C137" s="12033" t="s">
        <v>2795</v>
      </c>
      <c r="D137" s="12033" t="s">
        <v>49</v>
      </c>
      <c r="E137" s="12033" t="s">
        <v>52</v>
      </c>
      <c r="F137" s="12033" t="s">
        <v>2796</v>
      </c>
      <c r="G137" s="12033" t="s">
        <v>28</v>
      </c>
      <c r="H137" s="12033" t="s">
        <v>28</v>
      </c>
      <c r="I137" s="12033" t="s">
        <v>1010</v>
      </c>
    </row>
    <row customHeight="1" ht="11.25">
      <c r="A138" s="12033" t="s">
        <v>2364</v>
      </c>
      <c r="B138" s="12033" t="s">
        <v>16</v>
      </c>
      <c r="C138" s="12033" t="s">
        <v>2797</v>
      </c>
      <c r="D138" s="12033" t="s">
        <v>49</v>
      </c>
      <c r="E138" s="12033" t="s">
        <v>52</v>
      </c>
      <c r="F138" s="12033" t="s">
        <v>2798</v>
      </c>
      <c r="G138" s="12033" t="s">
        <v>28</v>
      </c>
      <c r="H138" s="12033" t="s">
        <v>28</v>
      </c>
      <c r="I138" s="12033" t="s">
        <v>1010</v>
      </c>
    </row>
    <row customHeight="1" ht="11.25">
      <c r="A139" s="12033" t="s">
        <v>2364</v>
      </c>
      <c r="B139" s="12033" t="s">
        <v>16</v>
      </c>
      <c r="C139" s="12033" t="s">
        <v>2799</v>
      </c>
      <c r="D139" s="12033" t="s">
        <v>49</v>
      </c>
      <c r="E139" s="12033" t="s">
        <v>52</v>
      </c>
      <c r="F139" s="12033" t="s">
        <v>2800</v>
      </c>
      <c r="G139" s="12033" t="s">
        <v>28</v>
      </c>
      <c r="H139" s="12033" t="s">
        <v>28</v>
      </c>
      <c r="I139" s="12033" t="s">
        <v>1010</v>
      </c>
    </row>
    <row customHeight="1" ht="11.25">
      <c r="A140" s="12033" t="s">
        <v>2364</v>
      </c>
      <c r="B140" s="12033" t="s">
        <v>16</v>
      </c>
      <c r="C140" s="12033" t="s">
        <v>2801</v>
      </c>
      <c r="D140" s="12033" t="s">
        <v>49</v>
      </c>
      <c r="E140" s="12033" t="s">
        <v>52</v>
      </c>
      <c r="F140" s="12033" t="s">
        <v>2802</v>
      </c>
      <c r="G140" s="12033" t="s">
        <v>28</v>
      </c>
      <c r="H140" s="12033" t="s">
        <v>28</v>
      </c>
      <c r="I140" s="12033" t="s">
        <v>1010</v>
      </c>
    </row>
    <row customHeight="1" ht="11.25">
      <c r="A141" s="12033" t="s">
        <v>2364</v>
      </c>
      <c r="B141" s="12033" t="s">
        <v>16</v>
      </c>
      <c r="C141" s="12033" t="s">
        <v>2803</v>
      </c>
      <c r="D141" s="12033" t="s">
        <v>49</v>
      </c>
      <c r="E141" s="12033" t="s">
        <v>52</v>
      </c>
      <c r="F141" s="12033" t="s">
        <v>2804</v>
      </c>
      <c r="G141" s="12033" t="s">
        <v>28</v>
      </c>
      <c r="H141" s="12033" t="s">
        <v>28</v>
      </c>
      <c r="I141" s="12033" t="s">
        <v>1010</v>
      </c>
    </row>
    <row customHeight="1" ht="11.25">
      <c r="A142" s="12033" t="s">
        <v>2364</v>
      </c>
      <c r="B142" s="12033" t="s">
        <v>16</v>
      </c>
      <c r="C142" s="12033" t="s">
        <v>2805</v>
      </c>
      <c r="D142" s="12033" t="s">
        <v>49</v>
      </c>
      <c r="E142" s="12033" t="s">
        <v>52</v>
      </c>
      <c r="F142" s="12033" t="s">
        <v>2806</v>
      </c>
      <c r="G142" s="12033" t="s">
        <v>28</v>
      </c>
      <c r="H142" s="12033" t="s">
        <v>28</v>
      </c>
      <c r="I142" s="12033" t="s">
        <v>1010</v>
      </c>
    </row>
    <row customHeight="1" ht="11.25">
      <c r="A143" s="12033" t="s">
        <v>2364</v>
      </c>
      <c r="B143" s="12033" t="s">
        <v>16</v>
      </c>
      <c r="C143" s="12033" t="s">
        <v>2807</v>
      </c>
      <c r="D143" s="12033" t="s">
        <v>49</v>
      </c>
      <c r="E143" s="12033" t="s">
        <v>52</v>
      </c>
      <c r="F143" s="12033" t="s">
        <v>2808</v>
      </c>
      <c r="G143" s="12033" t="s">
        <v>28</v>
      </c>
      <c r="H143" s="12033" t="s">
        <v>28</v>
      </c>
      <c r="I143" s="12033" t="s">
        <v>1010</v>
      </c>
    </row>
    <row customHeight="1" ht="11.25">
      <c r="A144" s="12033" t="s">
        <v>2364</v>
      </c>
      <c r="B144" s="12033" t="s">
        <v>16</v>
      </c>
      <c r="C144" s="12033" t="s">
        <v>2809</v>
      </c>
      <c r="D144" s="12033" t="s">
        <v>49</v>
      </c>
      <c r="E144" s="12033" t="s">
        <v>52</v>
      </c>
      <c r="F144" s="12033" t="s">
        <v>2810</v>
      </c>
      <c r="G144" s="12033" t="s">
        <v>28</v>
      </c>
      <c r="H144" s="12033" t="s">
        <v>28</v>
      </c>
      <c r="I144" s="12033" t="s">
        <v>1010</v>
      </c>
    </row>
    <row customHeight="1" ht="11.25">
      <c r="A145" s="12033" t="s">
        <v>2364</v>
      </c>
      <c r="B145" s="12033" t="s">
        <v>16</v>
      </c>
      <c r="C145" s="12033" t="s">
        <v>13</v>
      </c>
      <c r="D145" s="12033" t="s">
        <v>49</v>
      </c>
      <c r="E145" s="12033" t="s">
        <v>52</v>
      </c>
      <c r="F145" s="12033" t="s">
        <v>54</v>
      </c>
      <c r="G145" s="12033" t="s">
        <v>28</v>
      </c>
      <c r="H145" s="12033" t="s">
        <v>28</v>
      </c>
      <c r="I145" s="12033" t="s">
        <v>1010</v>
      </c>
    </row>
    <row customHeight="1" ht="11.25">
      <c r="A146" s="12033" t="s">
        <v>2364</v>
      </c>
      <c r="B146" s="12033" t="s">
        <v>16</v>
      </c>
      <c r="C146" s="12033" t="s">
        <v>2811</v>
      </c>
      <c r="D146" s="12033" t="s">
        <v>2812</v>
      </c>
      <c r="E146" s="12033" t="s">
        <v>52</v>
      </c>
      <c r="F146" s="12033" t="s">
        <v>2813</v>
      </c>
      <c r="G146" s="12033" t="s">
        <v>28</v>
      </c>
      <c r="H146" s="12033" t="s">
        <v>28</v>
      </c>
      <c r="I146" s="12033" t="s">
        <v>1010</v>
      </c>
    </row>
    <row customHeight="1" ht="11.25">
      <c r="A147" s="12033" t="s">
        <v>2364</v>
      </c>
      <c r="B147" s="12033" t="s">
        <v>16</v>
      </c>
      <c r="C147" s="12033" t="s">
        <v>2521</v>
      </c>
      <c r="D147" s="12033" t="s">
        <v>2522</v>
      </c>
      <c r="E147" s="12033" t="s">
        <v>2523</v>
      </c>
      <c r="F147" s="12033" t="s">
        <v>2396</v>
      </c>
      <c r="G147" s="12033" t="s">
        <v>28</v>
      </c>
      <c r="H147" s="12033" t="s">
        <v>28</v>
      </c>
      <c r="I147" s="12033" t="s">
        <v>1010</v>
      </c>
    </row>
    <row customHeight="1" ht="11.25">
      <c r="A148" s="12033" t="s">
        <v>2364</v>
      </c>
      <c r="B148" s="12033" t="s">
        <v>16</v>
      </c>
      <c r="C148" s="12033" t="s">
        <v>2528</v>
      </c>
      <c r="D148" s="12033" t="s">
        <v>2529</v>
      </c>
      <c r="E148" s="12033" t="s">
        <v>2530</v>
      </c>
      <c r="F148" s="12033" t="s">
        <v>2404</v>
      </c>
      <c r="G148" s="12033" t="s">
        <v>28</v>
      </c>
      <c r="H148" s="12033" t="s">
        <v>28</v>
      </c>
      <c r="I148" s="12033" t="s">
        <v>1010</v>
      </c>
    </row>
    <row customHeight="1" ht="11.25">
      <c r="A149" s="12033" t="s">
        <v>2364</v>
      </c>
      <c r="B149" s="12033" t="s">
        <v>16</v>
      </c>
      <c r="C149" s="12033" t="s">
        <v>2548</v>
      </c>
      <c r="D149" s="12033" t="s">
        <v>2549</v>
      </c>
      <c r="E149" s="12033" t="s">
        <v>2550</v>
      </c>
      <c r="F149" s="12033" t="s">
        <v>54</v>
      </c>
      <c r="G149" s="12033" t="s">
        <v>28</v>
      </c>
      <c r="H149" s="12033" t="s">
        <v>28</v>
      </c>
      <c r="I149" s="12033" t="s">
        <v>1010</v>
      </c>
    </row>
    <row customHeight="1" ht="11.25">
      <c r="A150" s="12033" t="s">
        <v>2364</v>
      </c>
      <c r="B150" s="12033" t="s">
        <v>16</v>
      </c>
      <c r="C150" s="12033" t="s">
        <v>2572</v>
      </c>
      <c r="D150" s="12033" t="s">
        <v>2573</v>
      </c>
      <c r="E150" s="12033" t="s">
        <v>2574</v>
      </c>
      <c r="F150" s="12033" t="s">
        <v>2408</v>
      </c>
      <c r="G150" s="12033" t="s">
        <v>28</v>
      </c>
      <c r="H150" s="12033" t="s">
        <v>2575</v>
      </c>
      <c r="I150" s="12033" t="s">
        <v>1010</v>
      </c>
    </row>
    <row customHeight="1" ht="11.25">
      <c r="A151" s="12033" t="s">
        <v>2364</v>
      </c>
      <c r="B151" s="12033" t="s">
        <v>16</v>
      </c>
      <c r="C151" s="12033" t="s">
        <v>2576</v>
      </c>
      <c r="D151" s="12033" t="s">
        <v>2577</v>
      </c>
      <c r="E151" s="12033" t="s">
        <v>2466</v>
      </c>
      <c r="F151" s="12033" t="s">
        <v>2578</v>
      </c>
      <c r="G151" s="12033" t="s">
        <v>28</v>
      </c>
      <c r="H151" s="12033" t="s">
        <v>28</v>
      </c>
      <c r="I151" s="12033" t="s">
        <v>1010</v>
      </c>
    </row>
    <row customHeight="1" ht="11.25">
      <c r="A152" s="12033" t="s">
        <v>2364</v>
      </c>
      <c r="B152" s="12033" t="s">
        <v>16</v>
      </c>
      <c r="C152" s="12033" t="s">
        <v>2624</v>
      </c>
      <c r="D152" s="12033" t="s">
        <v>2625</v>
      </c>
      <c r="E152" s="12033" t="s">
        <v>2626</v>
      </c>
      <c r="F152" s="12033" t="s">
        <v>2627</v>
      </c>
      <c r="G152" s="12033" t="s">
        <v>2628</v>
      </c>
      <c r="H152" s="12033" t="s">
        <v>28</v>
      </c>
      <c r="I152" s="12033" t="s">
        <v>1010</v>
      </c>
    </row>
    <row customHeight="1" ht="11.25">
      <c r="A153" s="12033" t="s">
        <v>2364</v>
      </c>
      <c r="B153" s="12033" t="s">
        <v>16</v>
      </c>
      <c r="C153" s="12033" t="s">
        <v>2635</v>
      </c>
      <c r="D153" s="12033" t="s">
        <v>2636</v>
      </c>
      <c r="E153" s="12033" t="s">
        <v>2637</v>
      </c>
      <c r="F153" s="12033" t="s">
        <v>2638</v>
      </c>
      <c r="G153" s="12033" t="s">
        <v>28</v>
      </c>
      <c r="H153" s="12033" t="s">
        <v>28</v>
      </c>
      <c r="I153" s="12033" t="s">
        <v>1010</v>
      </c>
    </row>
    <row customHeight="1" ht="11.25">
      <c r="A154" s="12033" t="s">
        <v>2364</v>
      </c>
      <c r="B154" s="12033" t="s">
        <v>16</v>
      </c>
      <c r="C154" s="12033" t="s">
        <v>2682</v>
      </c>
      <c r="D154" s="12033" t="s">
        <v>2683</v>
      </c>
      <c r="E154" s="12033" t="s">
        <v>2684</v>
      </c>
      <c r="F154" s="12033" t="s">
        <v>2685</v>
      </c>
      <c r="G154" s="12033" t="s">
        <v>28</v>
      </c>
      <c r="H154" s="12033" t="s">
        <v>28</v>
      </c>
      <c r="I154" s="12033" t="s">
        <v>1010</v>
      </c>
    </row>
    <row customHeight="1" ht="11.25">
      <c r="A155" s="12033" t="s">
        <v>2364</v>
      </c>
      <c r="B155" s="12033" t="s">
        <v>16</v>
      </c>
      <c r="C155" s="12033" t="s">
        <v>2733</v>
      </c>
      <c r="D155" s="12033" t="s">
        <v>2734</v>
      </c>
      <c r="E155" s="12033" t="s">
        <v>2735</v>
      </c>
      <c r="F155" s="12033" t="s">
        <v>2367</v>
      </c>
      <c r="G155" s="12033" t="s">
        <v>28</v>
      </c>
      <c r="H155" s="12033" t="s">
        <v>28</v>
      </c>
      <c r="I155" s="12033" t="s">
        <v>1010</v>
      </c>
    </row>
    <row customHeight="1" ht="11.25">
      <c r="A156" s="12033" t="s">
        <v>2364</v>
      </c>
      <c r="B156" s="12033" t="s">
        <v>16</v>
      </c>
      <c r="C156" s="12033" t="s">
        <v>2739</v>
      </c>
      <c r="D156" s="12033" t="s">
        <v>2740</v>
      </c>
      <c r="E156" s="12033" t="s">
        <v>2741</v>
      </c>
      <c r="F156" s="12033" t="s">
        <v>2568</v>
      </c>
      <c r="G156" s="12033" t="s">
        <v>28</v>
      </c>
      <c r="H156" s="12033" t="s">
        <v>28</v>
      </c>
      <c r="I156" s="12033" t="s">
        <v>1010</v>
      </c>
    </row>
    <row customHeight="1" ht="11.25">
      <c r="A157" s="12033" t="s">
        <v>2364</v>
      </c>
      <c r="B157" s="12033" t="s">
        <v>16</v>
      </c>
      <c r="C157" s="12033" t="s">
        <v>2742</v>
      </c>
      <c r="D157" s="12033" t="s">
        <v>2743</v>
      </c>
      <c r="E157" s="12033" t="s">
        <v>2744</v>
      </c>
      <c r="F157" s="12033" t="s">
        <v>2745</v>
      </c>
      <c r="G157" s="12033" t="s">
        <v>2746</v>
      </c>
      <c r="H157" s="12033" t="s">
        <v>28</v>
      </c>
      <c r="I157" s="12033" t="s">
        <v>1010</v>
      </c>
    </row>
    <row customHeight="1" ht="11.25">
      <c r="A158" s="12033" t="s">
        <v>2364</v>
      </c>
      <c r="B158" s="12033" t="s">
        <v>16</v>
      </c>
      <c r="C158" s="12033" t="s">
        <v>2778</v>
      </c>
      <c r="D158" s="12033" t="s">
        <v>2779</v>
      </c>
      <c r="E158" s="12033" t="s">
        <v>2780</v>
      </c>
      <c r="F158" s="12033" t="s">
        <v>2568</v>
      </c>
      <c r="G158" s="12033" t="s">
        <v>28</v>
      </c>
      <c r="H158" s="12033" t="s">
        <v>28</v>
      </c>
      <c r="I158" s="12033" t="s">
        <v>1010</v>
      </c>
    </row>
    <row customHeight="1" ht="11.25">
      <c r="A159" s="12033" t="s">
        <v>2364</v>
      </c>
      <c r="B159" s="12033" t="s">
        <v>16</v>
      </c>
      <c r="C159" s="12033" t="s">
        <v>2789</v>
      </c>
      <c r="D159" s="12033" t="s">
        <v>2790</v>
      </c>
      <c r="E159" s="12033" t="s">
        <v>2791</v>
      </c>
      <c r="F159" s="12033" t="s">
        <v>2396</v>
      </c>
      <c r="G159" s="12033" t="s">
        <v>28</v>
      </c>
      <c r="H159" s="12033" t="s">
        <v>28</v>
      </c>
      <c r="I159" s="12033" t="s">
        <v>1010</v>
      </c>
    </row>
    <row customHeight="1" ht="11.25">
      <c r="A160" s="12033" t="s">
        <v>2364</v>
      </c>
      <c r="B160" s="12033" t="s">
        <v>16</v>
      </c>
      <c r="C160" s="12033" t="s">
        <v>28</v>
      </c>
      <c r="D160" s="12033" t="s">
        <v>2365</v>
      </c>
      <c r="E160" s="12033" t="s">
        <v>2366</v>
      </c>
      <c r="F160" s="12033" t="s">
        <v>2367</v>
      </c>
      <c r="G160" s="12033" t="s">
        <v>28</v>
      </c>
      <c r="H160" s="12033" t="s">
        <v>28</v>
      </c>
      <c r="I160" s="12033" t="s">
        <v>970</v>
      </c>
    </row>
    <row customHeight="1" ht="11.25">
      <c r="A161" s="12033" t="s">
        <v>2364</v>
      </c>
      <c r="B161" s="12033" t="s">
        <v>16</v>
      </c>
      <c r="C161" s="12033" t="s">
        <v>2368</v>
      </c>
      <c r="D161" s="12033" t="s">
        <v>2369</v>
      </c>
      <c r="E161" s="12033" t="s">
        <v>2370</v>
      </c>
      <c r="F161" s="12033" t="s">
        <v>2371</v>
      </c>
      <c r="G161" s="12033" t="s">
        <v>28</v>
      </c>
      <c r="H161" s="12033" t="s">
        <v>28</v>
      </c>
      <c r="I161" s="12033" t="s">
        <v>970</v>
      </c>
    </row>
    <row customHeight="1" ht="11.25">
      <c r="A162" s="12033" t="s">
        <v>2364</v>
      </c>
      <c r="B162" s="12033" t="s">
        <v>16</v>
      </c>
      <c r="C162" s="12033" t="s">
        <v>2376</v>
      </c>
      <c r="D162" s="12033" t="s">
        <v>2377</v>
      </c>
      <c r="E162" s="12033" t="s">
        <v>2378</v>
      </c>
      <c r="F162" s="12033" t="s">
        <v>2379</v>
      </c>
      <c r="G162" s="12033" t="s">
        <v>28</v>
      </c>
      <c r="H162" s="12033" t="s">
        <v>28</v>
      </c>
      <c r="I162" s="12033" t="s">
        <v>970</v>
      </c>
    </row>
    <row customHeight="1" ht="11.25">
      <c r="A163" s="12033" t="s">
        <v>2364</v>
      </c>
      <c r="B163" s="12033" t="s">
        <v>16</v>
      </c>
      <c r="C163" s="12033" t="s">
        <v>2380</v>
      </c>
      <c r="D163" s="12033" t="s">
        <v>2381</v>
      </c>
      <c r="E163" s="12033" t="s">
        <v>2382</v>
      </c>
      <c r="F163" s="12033" t="s">
        <v>2383</v>
      </c>
      <c r="G163" s="12033" t="s">
        <v>28</v>
      </c>
      <c r="H163" s="12033" t="s">
        <v>28</v>
      </c>
      <c r="I163" s="12033" t="s">
        <v>970</v>
      </c>
    </row>
    <row customHeight="1" ht="11.25">
      <c r="A164" s="12033" t="s">
        <v>2364</v>
      </c>
      <c r="B164" s="12033" t="s">
        <v>16</v>
      </c>
      <c r="C164" s="12033" t="s">
        <v>2384</v>
      </c>
      <c r="D164" s="12033" t="s">
        <v>2381</v>
      </c>
      <c r="E164" s="12033" t="s">
        <v>2382</v>
      </c>
      <c r="F164" s="12033" t="s">
        <v>2385</v>
      </c>
      <c r="G164" s="12033" t="s">
        <v>2386</v>
      </c>
      <c r="H164" s="12033" t="s">
        <v>28</v>
      </c>
      <c r="I164" s="12033" t="s">
        <v>970</v>
      </c>
    </row>
    <row customHeight="1" ht="11.25">
      <c r="A165" s="12033" t="s">
        <v>2364</v>
      </c>
      <c r="B165" s="12033" t="s">
        <v>16</v>
      </c>
      <c r="C165" s="12033" t="s">
        <v>2390</v>
      </c>
      <c r="D165" s="12033" t="s">
        <v>2391</v>
      </c>
      <c r="E165" s="12033" t="s">
        <v>2382</v>
      </c>
      <c r="F165" s="12033" t="s">
        <v>2392</v>
      </c>
      <c r="G165" s="12033" t="s">
        <v>28</v>
      </c>
      <c r="H165" s="12033" t="s">
        <v>28</v>
      </c>
      <c r="I165" s="12033" t="s">
        <v>970</v>
      </c>
    </row>
    <row customHeight="1" ht="11.25">
      <c r="A166" s="12033" t="s">
        <v>2364</v>
      </c>
      <c r="B166" s="12033" t="s">
        <v>16</v>
      </c>
      <c r="C166" s="12033" t="s">
        <v>2393</v>
      </c>
      <c r="D166" s="12033" t="s">
        <v>2394</v>
      </c>
      <c r="E166" s="12033" t="s">
        <v>2395</v>
      </c>
      <c r="F166" s="12033" t="s">
        <v>2396</v>
      </c>
      <c r="G166" s="12033" t="s">
        <v>28</v>
      </c>
      <c r="H166" s="12033" t="s">
        <v>28</v>
      </c>
      <c r="I166" s="12033" t="s">
        <v>970</v>
      </c>
    </row>
    <row customHeight="1" ht="11.25">
      <c r="A167" s="12033" t="s">
        <v>2364</v>
      </c>
      <c r="B167" s="12033" t="s">
        <v>16</v>
      </c>
      <c r="C167" s="12033" t="s">
        <v>2405</v>
      </c>
      <c r="D167" s="12033" t="s">
        <v>2406</v>
      </c>
      <c r="E167" s="12033" t="s">
        <v>2407</v>
      </c>
      <c r="F167" s="12033" t="s">
        <v>2408</v>
      </c>
      <c r="G167" s="12033" t="s">
        <v>28</v>
      </c>
      <c r="H167" s="12033" t="s">
        <v>28</v>
      </c>
      <c r="I167" s="12033" t="s">
        <v>970</v>
      </c>
    </row>
    <row customHeight="1" ht="11.25">
      <c r="A168" s="12033" t="s">
        <v>2364</v>
      </c>
      <c r="B168" s="12033" t="s">
        <v>16</v>
      </c>
      <c r="C168" s="12033" t="s">
        <v>2814</v>
      </c>
      <c r="D168" s="12033" t="s">
        <v>2815</v>
      </c>
      <c r="E168" s="12033" t="s">
        <v>2816</v>
      </c>
      <c r="F168" s="12033" t="s">
        <v>2610</v>
      </c>
      <c r="G168" s="12033" t="s">
        <v>2817</v>
      </c>
      <c r="H168" s="12033" t="s">
        <v>28</v>
      </c>
      <c r="I168" s="12033" t="s">
        <v>970</v>
      </c>
    </row>
    <row customHeight="1" ht="11.25">
      <c r="A169" s="12033" t="s">
        <v>2364</v>
      </c>
      <c r="B169" s="12033" t="s">
        <v>16</v>
      </c>
      <c r="C169" s="12033" t="s">
        <v>2414</v>
      </c>
      <c r="D169" s="12033" t="s">
        <v>2415</v>
      </c>
      <c r="E169" s="12033" t="s">
        <v>2416</v>
      </c>
      <c r="F169" s="12033" t="s">
        <v>2375</v>
      </c>
      <c r="G169" s="12033" t="s">
        <v>28</v>
      </c>
      <c r="H169" s="12033" t="s">
        <v>28</v>
      </c>
      <c r="I169" s="12033" t="s">
        <v>970</v>
      </c>
    </row>
    <row customHeight="1" ht="11.25">
      <c r="A170" s="12033" t="s">
        <v>2364</v>
      </c>
      <c r="B170" s="12033" t="s">
        <v>16</v>
      </c>
      <c r="C170" s="12033" t="s">
        <v>2818</v>
      </c>
      <c r="D170" s="12033" t="s">
        <v>2819</v>
      </c>
      <c r="E170" s="12033" t="s">
        <v>2820</v>
      </c>
      <c r="F170" s="12033" t="s">
        <v>2396</v>
      </c>
      <c r="G170" s="12033" t="s">
        <v>2821</v>
      </c>
      <c r="H170" s="12033" t="s">
        <v>28</v>
      </c>
      <c r="I170" s="12033" t="s">
        <v>970</v>
      </c>
    </row>
    <row customHeight="1" ht="11.25">
      <c r="A171" s="12033" t="s">
        <v>2364</v>
      </c>
      <c r="B171" s="12033" t="s">
        <v>16</v>
      </c>
      <c r="C171" s="12033" t="s">
        <v>2426</v>
      </c>
      <c r="D171" s="12033" t="s">
        <v>2427</v>
      </c>
      <c r="E171" s="12033" t="s">
        <v>2428</v>
      </c>
      <c r="F171" s="12033" t="s">
        <v>2429</v>
      </c>
      <c r="G171" s="12033" t="s">
        <v>2430</v>
      </c>
      <c r="H171" s="12033" t="s">
        <v>28</v>
      </c>
      <c r="I171" s="12033" t="s">
        <v>970</v>
      </c>
    </row>
    <row customHeight="1" ht="11.25">
      <c r="A172" s="12033" t="s">
        <v>2364</v>
      </c>
      <c r="B172" s="12033" t="s">
        <v>16</v>
      </c>
      <c r="C172" s="12033" t="s">
        <v>2822</v>
      </c>
      <c r="D172" s="12033" t="s">
        <v>2823</v>
      </c>
      <c r="E172" s="12033" t="s">
        <v>2824</v>
      </c>
      <c r="F172" s="12033" t="s">
        <v>2375</v>
      </c>
      <c r="G172" s="12033" t="s">
        <v>28</v>
      </c>
      <c r="H172" s="12033" t="s">
        <v>28</v>
      </c>
      <c r="I172" s="12033" t="s">
        <v>970</v>
      </c>
    </row>
    <row customHeight="1" ht="11.25">
      <c r="A173" s="12033" t="s">
        <v>2364</v>
      </c>
      <c r="B173" s="12033" t="s">
        <v>16</v>
      </c>
      <c r="C173" s="12033" t="s">
        <v>2434</v>
      </c>
      <c r="D173" s="12033" t="s">
        <v>2435</v>
      </c>
      <c r="E173" s="12033" t="s">
        <v>2436</v>
      </c>
      <c r="F173" s="12033" t="s">
        <v>2437</v>
      </c>
      <c r="G173" s="12033" t="s">
        <v>28</v>
      </c>
      <c r="H173" s="12033" t="s">
        <v>28</v>
      </c>
      <c r="I173" s="12033" t="s">
        <v>970</v>
      </c>
    </row>
    <row customHeight="1" ht="11.25">
      <c r="A174" s="12033" t="s">
        <v>2364</v>
      </c>
      <c r="B174" s="12033" t="s">
        <v>16</v>
      </c>
      <c r="C174" s="12033" t="s">
        <v>2825</v>
      </c>
      <c r="D174" s="12033" t="s">
        <v>2826</v>
      </c>
      <c r="E174" s="12033" t="s">
        <v>2827</v>
      </c>
      <c r="F174" s="12033" t="s">
        <v>2788</v>
      </c>
      <c r="G174" s="12033" t="s">
        <v>2828</v>
      </c>
      <c r="H174" s="12033" t="s">
        <v>28</v>
      </c>
      <c r="I174" s="12033" t="s">
        <v>970</v>
      </c>
    </row>
    <row customHeight="1" ht="11.25">
      <c r="A175" s="12033" t="s">
        <v>2364</v>
      </c>
      <c r="B175" s="12033" t="s">
        <v>16</v>
      </c>
      <c r="C175" s="12033" t="s">
        <v>2446</v>
      </c>
      <c r="D175" s="12033" t="s">
        <v>2447</v>
      </c>
      <c r="E175" s="12033" t="s">
        <v>2448</v>
      </c>
      <c r="F175" s="12033" t="s">
        <v>2367</v>
      </c>
      <c r="G175" s="12033" t="s">
        <v>2449</v>
      </c>
      <c r="H175" s="12033" t="s">
        <v>28</v>
      </c>
      <c r="I175" s="12033" t="s">
        <v>970</v>
      </c>
    </row>
    <row customHeight="1" ht="11.25">
      <c r="A176" s="12033" t="s">
        <v>2364</v>
      </c>
      <c r="B176" s="12033" t="s">
        <v>16</v>
      </c>
      <c r="C176" s="12033" t="s">
        <v>2829</v>
      </c>
      <c r="D176" s="12033" t="s">
        <v>2830</v>
      </c>
      <c r="E176" s="12033" t="s">
        <v>2831</v>
      </c>
      <c r="F176" s="12033" t="s">
        <v>2832</v>
      </c>
      <c r="G176" s="12033" t="s">
        <v>28</v>
      </c>
      <c r="H176" s="12033" t="s">
        <v>28</v>
      </c>
      <c r="I176" s="12033" t="s">
        <v>970</v>
      </c>
    </row>
    <row customHeight="1" ht="11.25">
      <c r="A177" s="12033" t="s">
        <v>2364</v>
      </c>
      <c r="B177" s="12033" t="s">
        <v>16</v>
      </c>
      <c r="C177" s="12033" t="s">
        <v>2468</v>
      </c>
      <c r="D177" s="12033" t="s">
        <v>2469</v>
      </c>
      <c r="E177" s="12033" t="s">
        <v>2466</v>
      </c>
      <c r="F177" s="12033" t="s">
        <v>2470</v>
      </c>
      <c r="G177" s="12033" t="s">
        <v>28</v>
      </c>
      <c r="H177" s="12033" t="s">
        <v>28</v>
      </c>
      <c r="I177" s="12033" t="s">
        <v>970</v>
      </c>
    </row>
    <row customHeight="1" ht="11.25">
      <c r="A178" s="12033" t="s">
        <v>2364</v>
      </c>
      <c r="B178" s="12033" t="s">
        <v>16</v>
      </c>
      <c r="C178" s="12033" t="s">
        <v>2833</v>
      </c>
      <c r="D178" s="12033" t="s">
        <v>2834</v>
      </c>
      <c r="E178" s="12033" t="s">
        <v>2835</v>
      </c>
      <c r="F178" s="12033" t="s">
        <v>2503</v>
      </c>
      <c r="G178" s="12033" t="s">
        <v>28</v>
      </c>
      <c r="H178" s="12033" t="s">
        <v>28</v>
      </c>
      <c r="I178" s="12033" t="s">
        <v>970</v>
      </c>
    </row>
    <row customHeight="1" ht="11.25">
      <c r="A179" s="12033" t="s">
        <v>2364</v>
      </c>
      <c r="B179" s="12033" t="s">
        <v>16</v>
      </c>
      <c r="C179" s="12033" t="s">
        <v>2479</v>
      </c>
      <c r="D179" s="12033" t="s">
        <v>2480</v>
      </c>
      <c r="E179" s="12033" t="s">
        <v>2481</v>
      </c>
      <c r="F179" s="12033" t="s">
        <v>2420</v>
      </c>
      <c r="G179" s="12033" t="s">
        <v>28</v>
      </c>
      <c r="H179" s="12033" t="s">
        <v>28</v>
      </c>
      <c r="I179" s="12033" t="s">
        <v>970</v>
      </c>
    </row>
    <row customHeight="1" ht="11.25">
      <c r="A180" s="12033" t="s">
        <v>2364</v>
      </c>
      <c r="B180" s="12033" t="s">
        <v>16</v>
      </c>
      <c r="C180" s="12033" t="s">
        <v>2836</v>
      </c>
      <c r="D180" s="12033" t="s">
        <v>2837</v>
      </c>
      <c r="E180" s="12033" t="s">
        <v>2838</v>
      </c>
      <c r="F180" s="12033" t="s">
        <v>692</v>
      </c>
      <c r="G180" s="12033" t="s">
        <v>28</v>
      </c>
      <c r="H180" s="12033" t="s">
        <v>28</v>
      </c>
      <c r="I180" s="12033" t="s">
        <v>970</v>
      </c>
    </row>
    <row customHeight="1" ht="11.25">
      <c r="A181" s="12033" t="s">
        <v>2364</v>
      </c>
      <c r="B181" s="12033" t="s">
        <v>16</v>
      </c>
      <c r="C181" s="12033" t="s">
        <v>2839</v>
      </c>
      <c r="D181" s="12033" t="s">
        <v>2840</v>
      </c>
      <c r="E181" s="12033" t="s">
        <v>2841</v>
      </c>
      <c r="F181" s="12033" t="s">
        <v>692</v>
      </c>
      <c r="G181" s="12033" t="s">
        <v>28</v>
      </c>
      <c r="H181" s="12033" t="s">
        <v>28</v>
      </c>
      <c r="I181" s="12033" t="s">
        <v>970</v>
      </c>
    </row>
    <row customHeight="1" ht="11.25">
      <c r="A182" s="12033" t="s">
        <v>2364</v>
      </c>
      <c r="B182" s="12033" t="s">
        <v>16</v>
      </c>
      <c r="C182" s="12033" t="s">
        <v>2842</v>
      </c>
      <c r="D182" s="12033" t="s">
        <v>2843</v>
      </c>
      <c r="E182" s="12033" t="s">
        <v>2844</v>
      </c>
      <c r="F182" s="12033" t="s">
        <v>692</v>
      </c>
      <c r="G182" s="12033" t="s">
        <v>28</v>
      </c>
      <c r="H182" s="12033" t="s">
        <v>28</v>
      </c>
      <c r="I182" s="12033" t="s">
        <v>970</v>
      </c>
    </row>
    <row customHeight="1" ht="11.25">
      <c r="A183" s="12033" t="s">
        <v>2364</v>
      </c>
      <c r="B183" s="12033" t="s">
        <v>16</v>
      </c>
      <c r="C183" s="12033" t="s">
        <v>2504</v>
      </c>
      <c r="D183" s="12033" t="s">
        <v>2505</v>
      </c>
      <c r="E183" s="12033" t="s">
        <v>2506</v>
      </c>
      <c r="F183" s="12033" t="s">
        <v>2474</v>
      </c>
      <c r="G183" s="12033" t="s">
        <v>28</v>
      </c>
      <c r="H183" s="12033" t="s">
        <v>28</v>
      </c>
      <c r="I183" s="12033" t="s">
        <v>970</v>
      </c>
    </row>
    <row customHeight="1" ht="11.25">
      <c r="A184" s="12033" t="s">
        <v>2364</v>
      </c>
      <c r="B184" s="12033" t="s">
        <v>16</v>
      </c>
      <c r="C184" s="12033" t="s">
        <v>2845</v>
      </c>
      <c r="D184" s="12033" t="s">
        <v>49</v>
      </c>
      <c r="E184" s="12033" t="s">
        <v>52</v>
      </c>
      <c r="F184" s="12033" t="s">
        <v>2846</v>
      </c>
      <c r="G184" s="12033" t="s">
        <v>28</v>
      </c>
      <c r="H184" s="12033" t="s">
        <v>28</v>
      </c>
      <c r="I184" s="12033" t="s">
        <v>970</v>
      </c>
    </row>
    <row customHeight="1" ht="11.25">
      <c r="A185" s="12033" t="s">
        <v>2364</v>
      </c>
      <c r="B185" s="12033" t="s">
        <v>16</v>
      </c>
      <c r="C185" s="12033" t="s">
        <v>2795</v>
      </c>
      <c r="D185" s="12033" t="s">
        <v>49</v>
      </c>
      <c r="E185" s="12033" t="s">
        <v>52</v>
      </c>
      <c r="F185" s="12033" t="s">
        <v>2796</v>
      </c>
      <c r="G185" s="12033" t="s">
        <v>28</v>
      </c>
      <c r="H185" s="12033" t="s">
        <v>28</v>
      </c>
      <c r="I185" s="12033" t="s">
        <v>970</v>
      </c>
    </row>
    <row customHeight="1" ht="11.25">
      <c r="A186" s="12033" t="s">
        <v>2364</v>
      </c>
      <c r="B186" s="12033" t="s">
        <v>16</v>
      </c>
      <c r="C186" s="12033" t="s">
        <v>2797</v>
      </c>
      <c r="D186" s="12033" t="s">
        <v>49</v>
      </c>
      <c r="E186" s="12033" t="s">
        <v>52</v>
      </c>
      <c r="F186" s="12033" t="s">
        <v>2798</v>
      </c>
      <c r="G186" s="12033" t="s">
        <v>28</v>
      </c>
      <c r="H186" s="12033" t="s">
        <v>28</v>
      </c>
      <c r="I186" s="12033" t="s">
        <v>970</v>
      </c>
    </row>
    <row customHeight="1" ht="11.25">
      <c r="A187" s="12033" t="s">
        <v>2364</v>
      </c>
      <c r="B187" s="12033" t="s">
        <v>16</v>
      </c>
      <c r="C187" s="12033" t="s">
        <v>2799</v>
      </c>
      <c r="D187" s="12033" t="s">
        <v>49</v>
      </c>
      <c r="E187" s="12033" t="s">
        <v>52</v>
      </c>
      <c r="F187" s="12033" t="s">
        <v>2800</v>
      </c>
      <c r="G187" s="12033" t="s">
        <v>28</v>
      </c>
      <c r="H187" s="12033" t="s">
        <v>28</v>
      </c>
      <c r="I187" s="12033" t="s">
        <v>970</v>
      </c>
    </row>
    <row customHeight="1" ht="11.25">
      <c r="A188" s="12033" t="s">
        <v>2364</v>
      </c>
      <c r="B188" s="12033" t="s">
        <v>16</v>
      </c>
      <c r="C188" s="12033" t="s">
        <v>2847</v>
      </c>
      <c r="D188" s="12033" t="s">
        <v>49</v>
      </c>
      <c r="E188" s="12033" t="s">
        <v>52</v>
      </c>
      <c r="F188" s="12033" t="s">
        <v>2848</v>
      </c>
      <c r="G188" s="12033" t="s">
        <v>28</v>
      </c>
      <c r="H188" s="12033" t="s">
        <v>28</v>
      </c>
      <c r="I188" s="12033" t="s">
        <v>970</v>
      </c>
    </row>
    <row customHeight="1" ht="11.25">
      <c r="A189" s="12033" t="s">
        <v>2364</v>
      </c>
      <c r="B189" s="12033" t="s">
        <v>16</v>
      </c>
      <c r="C189" s="12033" t="s">
        <v>2801</v>
      </c>
      <c r="D189" s="12033" t="s">
        <v>49</v>
      </c>
      <c r="E189" s="12033" t="s">
        <v>52</v>
      </c>
      <c r="F189" s="12033" t="s">
        <v>2802</v>
      </c>
      <c r="G189" s="12033" t="s">
        <v>28</v>
      </c>
      <c r="H189" s="12033" t="s">
        <v>28</v>
      </c>
      <c r="I189" s="12033" t="s">
        <v>970</v>
      </c>
    </row>
    <row customHeight="1" ht="11.25">
      <c r="A190" s="12033" t="s">
        <v>2364</v>
      </c>
      <c r="B190" s="12033" t="s">
        <v>16</v>
      </c>
      <c r="C190" s="12033" t="s">
        <v>2803</v>
      </c>
      <c r="D190" s="12033" t="s">
        <v>49</v>
      </c>
      <c r="E190" s="12033" t="s">
        <v>52</v>
      </c>
      <c r="F190" s="12033" t="s">
        <v>2804</v>
      </c>
      <c r="G190" s="12033" t="s">
        <v>28</v>
      </c>
      <c r="H190" s="12033" t="s">
        <v>28</v>
      </c>
      <c r="I190" s="12033" t="s">
        <v>970</v>
      </c>
    </row>
    <row customHeight="1" ht="11.25">
      <c r="A191" s="12033" t="s">
        <v>2364</v>
      </c>
      <c r="B191" s="12033" t="s">
        <v>16</v>
      </c>
      <c r="C191" s="12033" t="s">
        <v>2805</v>
      </c>
      <c r="D191" s="12033" t="s">
        <v>49</v>
      </c>
      <c r="E191" s="12033" t="s">
        <v>52</v>
      </c>
      <c r="F191" s="12033" t="s">
        <v>2806</v>
      </c>
      <c r="G191" s="12033" t="s">
        <v>28</v>
      </c>
      <c r="H191" s="12033" t="s">
        <v>28</v>
      </c>
      <c r="I191" s="12033" t="s">
        <v>970</v>
      </c>
    </row>
    <row customHeight="1" ht="11.25">
      <c r="A192" s="12033" t="s">
        <v>2364</v>
      </c>
      <c r="B192" s="12033" t="s">
        <v>16</v>
      </c>
      <c r="C192" s="12033" t="s">
        <v>2807</v>
      </c>
      <c r="D192" s="12033" t="s">
        <v>49</v>
      </c>
      <c r="E192" s="12033" t="s">
        <v>52</v>
      </c>
      <c r="F192" s="12033" t="s">
        <v>2808</v>
      </c>
      <c r="G192" s="12033" t="s">
        <v>28</v>
      </c>
      <c r="H192" s="12033" t="s">
        <v>28</v>
      </c>
      <c r="I192" s="12033" t="s">
        <v>970</v>
      </c>
    </row>
    <row customHeight="1" ht="11.25">
      <c r="A193" s="12033" t="s">
        <v>2364</v>
      </c>
      <c r="B193" s="12033" t="s">
        <v>16</v>
      </c>
      <c r="C193" s="12033" t="s">
        <v>2809</v>
      </c>
      <c r="D193" s="12033" t="s">
        <v>49</v>
      </c>
      <c r="E193" s="12033" t="s">
        <v>52</v>
      </c>
      <c r="F193" s="12033" t="s">
        <v>2810</v>
      </c>
      <c r="G193" s="12033" t="s">
        <v>28</v>
      </c>
      <c r="H193" s="12033" t="s">
        <v>28</v>
      </c>
      <c r="I193" s="12033" t="s">
        <v>970</v>
      </c>
    </row>
    <row customHeight="1" ht="11.25">
      <c r="A194" s="12033" t="s">
        <v>2364</v>
      </c>
      <c r="B194" s="12033" t="s">
        <v>16</v>
      </c>
      <c r="C194" s="12033" t="s">
        <v>13</v>
      </c>
      <c r="D194" s="12033" t="s">
        <v>49</v>
      </c>
      <c r="E194" s="12033" t="s">
        <v>52</v>
      </c>
      <c r="F194" s="12033" t="s">
        <v>54</v>
      </c>
      <c r="G194" s="12033" t="s">
        <v>28</v>
      </c>
      <c r="H194" s="12033" t="s">
        <v>28</v>
      </c>
      <c r="I194" s="12033" t="s">
        <v>970</v>
      </c>
    </row>
    <row customHeight="1" ht="11.25">
      <c r="A195" s="12033" t="s">
        <v>2364</v>
      </c>
      <c r="B195" s="12033" t="s">
        <v>16</v>
      </c>
      <c r="C195" s="12033" t="s">
        <v>2849</v>
      </c>
      <c r="D195" s="12033" t="s">
        <v>2850</v>
      </c>
      <c r="E195" s="12033" t="s">
        <v>2851</v>
      </c>
      <c r="F195" s="12033" t="s">
        <v>2396</v>
      </c>
      <c r="G195" s="12033" t="s">
        <v>28</v>
      </c>
      <c r="H195" s="12033" t="s">
        <v>28</v>
      </c>
      <c r="I195" s="12033" t="s">
        <v>970</v>
      </c>
    </row>
    <row customHeight="1" ht="11.25">
      <c r="A196" s="12033" t="s">
        <v>2364</v>
      </c>
      <c r="B196" s="12033" t="s">
        <v>16</v>
      </c>
      <c r="C196" s="12033" t="s">
        <v>2852</v>
      </c>
      <c r="D196" s="12033" t="s">
        <v>2850</v>
      </c>
      <c r="E196" s="12033" t="s">
        <v>2851</v>
      </c>
      <c r="F196" s="12033" t="s">
        <v>2853</v>
      </c>
      <c r="G196" s="12033" t="s">
        <v>28</v>
      </c>
      <c r="H196" s="12033" t="s">
        <v>28</v>
      </c>
      <c r="I196" s="12033" t="s">
        <v>970</v>
      </c>
    </row>
    <row customHeight="1" ht="11.25">
      <c r="A197" s="12033" t="s">
        <v>2364</v>
      </c>
      <c r="B197" s="12033" t="s">
        <v>16</v>
      </c>
      <c r="C197" s="12033" t="s">
        <v>2854</v>
      </c>
      <c r="D197" s="12033" t="s">
        <v>2812</v>
      </c>
      <c r="E197" s="12033" t="s">
        <v>52</v>
      </c>
      <c r="F197" s="12033" t="s">
        <v>2855</v>
      </c>
      <c r="G197" s="12033" t="s">
        <v>28</v>
      </c>
      <c r="H197" s="12033" t="s">
        <v>28</v>
      </c>
      <c r="I197" s="12033" t="s">
        <v>970</v>
      </c>
    </row>
    <row customHeight="1" ht="11.25">
      <c r="A198" s="12033" t="s">
        <v>2364</v>
      </c>
      <c r="B198" s="12033" t="s">
        <v>16</v>
      </c>
      <c r="C198" s="12033" t="s">
        <v>2811</v>
      </c>
      <c r="D198" s="12033" t="s">
        <v>2812</v>
      </c>
      <c r="E198" s="12033" t="s">
        <v>52</v>
      </c>
      <c r="F198" s="12033" t="s">
        <v>2813</v>
      </c>
      <c r="G198" s="12033" t="s">
        <v>28</v>
      </c>
      <c r="H198" s="12033" t="s">
        <v>28</v>
      </c>
      <c r="I198" s="12033" t="s">
        <v>970</v>
      </c>
    </row>
    <row customHeight="1" ht="11.25">
      <c r="A199" s="12033" t="s">
        <v>2364</v>
      </c>
      <c r="B199" s="12033" t="s">
        <v>16</v>
      </c>
      <c r="C199" s="12033" t="s">
        <v>2856</v>
      </c>
      <c r="D199" s="12033" t="s">
        <v>2857</v>
      </c>
      <c r="E199" s="12033" t="s">
        <v>2858</v>
      </c>
      <c r="F199" s="12033" t="s">
        <v>2408</v>
      </c>
      <c r="G199" s="12033" t="s">
        <v>28</v>
      </c>
      <c r="H199" s="12033" t="s">
        <v>28</v>
      </c>
      <c r="I199" s="12033" t="s">
        <v>970</v>
      </c>
    </row>
    <row customHeight="1" ht="11.25">
      <c r="A200" s="12033" t="s">
        <v>2364</v>
      </c>
      <c r="B200" s="12033" t="s">
        <v>16</v>
      </c>
      <c r="C200" s="12033" t="s">
        <v>2859</v>
      </c>
      <c r="D200" s="12033" t="s">
        <v>2860</v>
      </c>
      <c r="E200" s="12033" t="s">
        <v>2861</v>
      </c>
      <c r="F200" s="12033" t="s">
        <v>2597</v>
      </c>
      <c r="G200" s="12033" t="s">
        <v>28</v>
      </c>
      <c r="H200" s="12033" t="s">
        <v>28</v>
      </c>
      <c r="I200" s="12033" t="s">
        <v>970</v>
      </c>
    </row>
    <row customHeight="1" ht="11.25">
      <c r="A201" s="12033" t="s">
        <v>2364</v>
      </c>
      <c r="B201" s="12033" t="s">
        <v>16</v>
      </c>
      <c r="C201" s="12033" t="s">
        <v>2862</v>
      </c>
      <c r="D201" s="12033" t="s">
        <v>2863</v>
      </c>
      <c r="E201" s="12033" t="s">
        <v>2864</v>
      </c>
      <c r="F201" s="12033" t="s">
        <v>2706</v>
      </c>
      <c r="G201" s="12033" t="s">
        <v>28</v>
      </c>
      <c r="H201" s="12033" t="s">
        <v>28</v>
      </c>
      <c r="I201" s="12033" t="s">
        <v>970</v>
      </c>
    </row>
    <row customHeight="1" ht="11.25">
      <c r="A202" s="12033" t="s">
        <v>2364</v>
      </c>
      <c r="B202" s="12033" t="s">
        <v>16</v>
      </c>
      <c r="C202" s="12033" t="s">
        <v>2865</v>
      </c>
      <c r="D202" s="12033" t="s">
        <v>2866</v>
      </c>
      <c r="E202" s="12033" t="s">
        <v>2867</v>
      </c>
      <c r="F202" s="12033" t="s">
        <v>2429</v>
      </c>
      <c r="G202" s="12033" t="s">
        <v>28</v>
      </c>
      <c r="H202" s="12033" t="s">
        <v>28</v>
      </c>
      <c r="I202" s="12033" t="s">
        <v>970</v>
      </c>
    </row>
    <row customHeight="1" ht="11.25">
      <c r="A203" s="12033" t="s">
        <v>2364</v>
      </c>
      <c r="B203" s="12033" t="s">
        <v>16</v>
      </c>
      <c r="C203" s="12033" t="s">
        <v>2868</v>
      </c>
      <c r="D203" s="12033" t="s">
        <v>2869</v>
      </c>
      <c r="E203" s="12033" t="s">
        <v>2870</v>
      </c>
      <c r="F203" s="12033" t="s">
        <v>2520</v>
      </c>
      <c r="G203" s="12033" t="s">
        <v>28</v>
      </c>
      <c r="H203" s="12033" t="s">
        <v>28</v>
      </c>
      <c r="I203" s="12033" t="s">
        <v>970</v>
      </c>
    </row>
    <row customHeight="1" ht="11.25">
      <c r="A204" s="12033" t="s">
        <v>2364</v>
      </c>
      <c r="B204" s="12033" t="s">
        <v>16</v>
      </c>
      <c r="C204" s="12033" t="s">
        <v>2871</v>
      </c>
      <c r="D204" s="12033" t="s">
        <v>2872</v>
      </c>
      <c r="E204" s="12033" t="s">
        <v>2873</v>
      </c>
      <c r="F204" s="12033" t="s">
        <v>2874</v>
      </c>
      <c r="G204" s="12033" t="s">
        <v>28</v>
      </c>
      <c r="H204" s="12033" t="s">
        <v>28</v>
      </c>
      <c r="I204" s="12033" t="s">
        <v>970</v>
      </c>
    </row>
    <row customHeight="1" ht="11.25">
      <c r="A205" s="12033" t="s">
        <v>2364</v>
      </c>
      <c r="B205" s="12033" t="s">
        <v>16</v>
      </c>
      <c r="C205" s="12033" t="s">
        <v>2875</v>
      </c>
      <c r="D205" s="12033" t="s">
        <v>2876</v>
      </c>
      <c r="E205" s="12033" t="s">
        <v>2877</v>
      </c>
      <c r="F205" s="12033" t="s">
        <v>2429</v>
      </c>
      <c r="G205" s="12033" t="s">
        <v>28</v>
      </c>
      <c r="H205" s="12033" t="s">
        <v>28</v>
      </c>
      <c r="I205" s="12033" t="s">
        <v>970</v>
      </c>
    </row>
    <row customHeight="1" ht="11.25">
      <c r="A206" s="12033" t="s">
        <v>2364</v>
      </c>
      <c r="B206" s="12033" t="s">
        <v>16</v>
      </c>
      <c r="C206" s="12033" t="s">
        <v>2517</v>
      </c>
      <c r="D206" s="12033" t="s">
        <v>2518</v>
      </c>
      <c r="E206" s="12033" t="s">
        <v>2519</v>
      </c>
      <c r="F206" s="12033" t="s">
        <v>2520</v>
      </c>
      <c r="G206" s="12033" t="s">
        <v>28</v>
      </c>
      <c r="H206" s="12033" t="s">
        <v>28</v>
      </c>
      <c r="I206" s="12033" t="s">
        <v>970</v>
      </c>
    </row>
    <row customHeight="1" ht="11.25">
      <c r="A207" s="12033" t="s">
        <v>2364</v>
      </c>
      <c r="B207" s="12033" t="s">
        <v>16</v>
      </c>
      <c r="C207" s="12033" t="s">
        <v>2878</v>
      </c>
      <c r="D207" s="12033" t="s">
        <v>2879</v>
      </c>
      <c r="E207" s="12033" t="s">
        <v>2880</v>
      </c>
      <c r="F207" s="12033" t="s">
        <v>2537</v>
      </c>
      <c r="G207" s="12033" t="s">
        <v>2881</v>
      </c>
      <c r="H207" s="12033" t="s">
        <v>28</v>
      </c>
      <c r="I207" s="12033" t="s">
        <v>970</v>
      </c>
    </row>
    <row customHeight="1" ht="11.25">
      <c r="A208" s="12033" t="s">
        <v>2364</v>
      </c>
      <c r="B208" s="12033" t="s">
        <v>16</v>
      </c>
      <c r="C208" s="12033" t="s">
        <v>2882</v>
      </c>
      <c r="D208" s="12033" t="s">
        <v>2883</v>
      </c>
      <c r="E208" s="12033" t="s">
        <v>2884</v>
      </c>
      <c r="F208" s="12033" t="s">
        <v>2885</v>
      </c>
      <c r="G208" s="12033" t="s">
        <v>28</v>
      </c>
      <c r="H208" s="12033" t="s">
        <v>28</v>
      </c>
      <c r="I208" s="12033" t="s">
        <v>970</v>
      </c>
    </row>
    <row customHeight="1" ht="11.25">
      <c r="A209" s="12033" t="s">
        <v>2364</v>
      </c>
      <c r="B209" s="12033" t="s">
        <v>16</v>
      </c>
      <c r="C209" s="12033" t="s">
        <v>2886</v>
      </c>
      <c r="D209" s="12033" t="s">
        <v>2887</v>
      </c>
      <c r="E209" s="12033" t="s">
        <v>2888</v>
      </c>
      <c r="F209" s="12033" t="s">
        <v>2537</v>
      </c>
      <c r="G209" s="12033" t="s">
        <v>28</v>
      </c>
      <c r="H209" s="12033" t="s">
        <v>2889</v>
      </c>
      <c r="I209" s="12033" t="s">
        <v>970</v>
      </c>
    </row>
    <row customHeight="1" ht="11.25">
      <c r="A210" s="12033" t="s">
        <v>2364</v>
      </c>
      <c r="B210" s="12033" t="s">
        <v>16</v>
      </c>
      <c r="C210" s="12033" t="s">
        <v>2890</v>
      </c>
      <c r="D210" s="12033" t="s">
        <v>2891</v>
      </c>
      <c r="E210" s="12033" t="s">
        <v>2892</v>
      </c>
      <c r="F210" s="12033" t="s">
        <v>2408</v>
      </c>
      <c r="G210" s="12033" t="s">
        <v>2893</v>
      </c>
      <c r="H210" s="12033" t="s">
        <v>28</v>
      </c>
      <c r="I210" s="12033" t="s">
        <v>970</v>
      </c>
    </row>
    <row customHeight="1" ht="11.25">
      <c r="A211" s="12033" t="s">
        <v>2364</v>
      </c>
      <c r="B211" s="12033" t="s">
        <v>16</v>
      </c>
      <c r="C211" s="12033" t="s">
        <v>2894</v>
      </c>
      <c r="D211" s="12033" t="s">
        <v>2895</v>
      </c>
      <c r="E211" s="12033" t="s">
        <v>2896</v>
      </c>
      <c r="F211" s="12033" t="s">
        <v>2408</v>
      </c>
      <c r="G211" s="12033" t="s">
        <v>2897</v>
      </c>
      <c r="H211" s="12033" t="s">
        <v>28</v>
      </c>
      <c r="I211" s="12033" t="s">
        <v>970</v>
      </c>
    </row>
    <row customHeight="1" ht="11.25">
      <c r="A212" s="12033" t="s">
        <v>2364</v>
      </c>
      <c r="B212" s="12033" t="s">
        <v>16</v>
      </c>
      <c r="C212" s="12033" t="s">
        <v>2524</v>
      </c>
      <c r="D212" s="12033" t="s">
        <v>2525</v>
      </c>
      <c r="E212" s="12033" t="s">
        <v>2526</v>
      </c>
      <c r="F212" s="12033" t="s">
        <v>2527</v>
      </c>
      <c r="G212" s="12033" t="s">
        <v>28</v>
      </c>
      <c r="H212" s="12033" t="s">
        <v>28</v>
      </c>
      <c r="I212" s="12033" t="s">
        <v>970</v>
      </c>
    </row>
    <row customHeight="1" ht="11.25">
      <c r="A213" s="12033" t="s">
        <v>2364</v>
      </c>
      <c r="B213" s="12033" t="s">
        <v>16</v>
      </c>
      <c r="C213" s="12033" t="s">
        <v>2528</v>
      </c>
      <c r="D213" s="12033" t="s">
        <v>2529</v>
      </c>
      <c r="E213" s="12033" t="s">
        <v>2530</v>
      </c>
      <c r="F213" s="12033" t="s">
        <v>2404</v>
      </c>
      <c r="G213" s="12033" t="s">
        <v>28</v>
      </c>
      <c r="H213" s="12033" t="s">
        <v>28</v>
      </c>
      <c r="I213" s="12033" t="s">
        <v>970</v>
      </c>
    </row>
    <row customHeight="1" ht="11.25">
      <c r="A214" s="12033" t="s">
        <v>2364</v>
      </c>
      <c r="B214" s="12033" t="s">
        <v>16</v>
      </c>
      <c r="C214" s="12033" t="s">
        <v>2531</v>
      </c>
      <c r="D214" s="12033" t="s">
        <v>2532</v>
      </c>
      <c r="E214" s="12033" t="s">
        <v>2533</v>
      </c>
      <c r="F214" s="12033" t="s">
        <v>2404</v>
      </c>
      <c r="G214" s="12033" t="s">
        <v>28</v>
      </c>
      <c r="H214" s="12033" t="s">
        <v>28</v>
      </c>
      <c r="I214" s="12033" t="s">
        <v>970</v>
      </c>
    </row>
    <row customHeight="1" ht="11.25">
      <c r="A215" s="12033" t="s">
        <v>2364</v>
      </c>
      <c r="B215" s="12033" t="s">
        <v>16</v>
      </c>
      <c r="C215" s="12033" t="s">
        <v>2534</v>
      </c>
      <c r="D215" s="12033" t="s">
        <v>2535</v>
      </c>
      <c r="E215" s="12033" t="s">
        <v>2536</v>
      </c>
      <c r="F215" s="12033" t="s">
        <v>2537</v>
      </c>
      <c r="G215" s="12033" t="s">
        <v>28</v>
      </c>
      <c r="H215" s="12033" t="s">
        <v>28</v>
      </c>
      <c r="I215" s="12033" t="s">
        <v>970</v>
      </c>
    </row>
    <row customHeight="1" ht="11.25">
      <c r="A216" s="12033" t="s">
        <v>2364</v>
      </c>
      <c r="B216" s="12033" t="s">
        <v>16</v>
      </c>
      <c r="C216" s="12033" t="s">
        <v>2898</v>
      </c>
      <c r="D216" s="12033" t="s">
        <v>2899</v>
      </c>
      <c r="E216" s="12033" t="s">
        <v>2900</v>
      </c>
      <c r="F216" s="12033" t="s">
        <v>2474</v>
      </c>
      <c r="G216" s="12033" t="s">
        <v>28</v>
      </c>
      <c r="H216" s="12033" t="s">
        <v>28</v>
      </c>
      <c r="I216" s="12033" t="s">
        <v>970</v>
      </c>
    </row>
    <row customHeight="1" ht="11.25">
      <c r="A217" s="12033" t="s">
        <v>2364</v>
      </c>
      <c r="B217" s="12033" t="s">
        <v>16</v>
      </c>
      <c r="C217" s="12033" t="s">
        <v>2901</v>
      </c>
      <c r="D217" s="12033" t="s">
        <v>2902</v>
      </c>
      <c r="E217" s="12033" t="s">
        <v>2903</v>
      </c>
      <c r="F217" s="12033" t="s">
        <v>2437</v>
      </c>
      <c r="G217" s="12033" t="s">
        <v>2904</v>
      </c>
      <c r="H217" s="12033" t="s">
        <v>28</v>
      </c>
      <c r="I217" s="12033" t="s">
        <v>970</v>
      </c>
    </row>
    <row customHeight="1" ht="11.25">
      <c r="A218" s="12033" t="s">
        <v>2364</v>
      </c>
      <c r="B218" s="12033" t="s">
        <v>16</v>
      </c>
      <c r="C218" s="12033" t="s">
        <v>2905</v>
      </c>
      <c r="D218" s="12033" t="s">
        <v>2906</v>
      </c>
      <c r="E218" s="12033" t="s">
        <v>2907</v>
      </c>
      <c r="F218" s="12033" t="s">
        <v>2495</v>
      </c>
      <c r="G218" s="12033" t="s">
        <v>2908</v>
      </c>
      <c r="H218" s="12033" t="s">
        <v>28</v>
      </c>
      <c r="I218" s="12033" t="s">
        <v>970</v>
      </c>
    </row>
    <row customHeight="1" ht="11.25">
      <c r="A219" s="12033" t="s">
        <v>2364</v>
      </c>
      <c r="B219" s="12033" t="s">
        <v>16</v>
      </c>
      <c r="C219" s="12033" t="s">
        <v>2538</v>
      </c>
      <c r="D219" s="12033" t="s">
        <v>2539</v>
      </c>
      <c r="E219" s="12033" t="s">
        <v>2540</v>
      </c>
      <c r="F219" s="12033" t="s">
        <v>2408</v>
      </c>
      <c r="G219" s="12033" t="s">
        <v>28</v>
      </c>
      <c r="H219" s="12033" t="s">
        <v>28</v>
      </c>
      <c r="I219" s="12033" t="s">
        <v>970</v>
      </c>
    </row>
    <row customHeight="1" ht="11.25">
      <c r="A220" s="12033" t="s">
        <v>2364</v>
      </c>
      <c r="B220" s="12033" t="s">
        <v>16</v>
      </c>
      <c r="C220" s="12033" t="s">
        <v>2909</v>
      </c>
      <c r="D220" s="12033" t="s">
        <v>2910</v>
      </c>
      <c r="E220" s="12033" t="s">
        <v>2911</v>
      </c>
      <c r="F220" s="12033" t="s">
        <v>2874</v>
      </c>
      <c r="G220" s="12033" t="s">
        <v>28</v>
      </c>
      <c r="H220" s="12033" t="s">
        <v>28</v>
      </c>
      <c r="I220" s="12033" t="s">
        <v>970</v>
      </c>
    </row>
    <row customHeight="1" ht="11.25">
      <c r="A221" s="12033" t="s">
        <v>2364</v>
      </c>
      <c r="B221" s="12033" t="s">
        <v>16</v>
      </c>
      <c r="C221" s="12033" t="s">
        <v>2541</v>
      </c>
      <c r="D221" s="12033" t="s">
        <v>2542</v>
      </c>
      <c r="E221" s="12033" t="s">
        <v>2543</v>
      </c>
      <c r="F221" s="12033" t="s">
        <v>2527</v>
      </c>
      <c r="G221" s="12033" t="s">
        <v>28</v>
      </c>
      <c r="H221" s="12033" t="s">
        <v>28</v>
      </c>
      <c r="I221" s="12033" t="s">
        <v>970</v>
      </c>
    </row>
    <row customHeight="1" ht="11.25">
      <c r="A222" s="12033" t="s">
        <v>2364</v>
      </c>
      <c r="B222" s="12033" t="s">
        <v>16</v>
      </c>
      <c r="C222" s="12033" t="s">
        <v>2912</v>
      </c>
      <c r="D222" s="12033" t="s">
        <v>2913</v>
      </c>
      <c r="E222" s="12033" t="s">
        <v>2914</v>
      </c>
      <c r="F222" s="12033" t="s">
        <v>2437</v>
      </c>
      <c r="G222" s="12033" t="s">
        <v>28</v>
      </c>
      <c r="H222" s="12033" t="s">
        <v>28</v>
      </c>
      <c r="I222" s="12033" t="s">
        <v>970</v>
      </c>
    </row>
    <row customHeight="1" ht="11.25">
      <c r="A223" s="12033" t="s">
        <v>2364</v>
      </c>
      <c r="B223" s="12033" t="s">
        <v>16</v>
      </c>
      <c r="C223" s="12033" t="s">
        <v>2915</v>
      </c>
      <c r="D223" s="12033" t="s">
        <v>2916</v>
      </c>
      <c r="E223" s="12033" t="s">
        <v>2917</v>
      </c>
      <c r="F223" s="12033" t="s">
        <v>2788</v>
      </c>
      <c r="G223" s="12033" t="s">
        <v>28</v>
      </c>
      <c r="H223" s="12033" t="s">
        <v>28</v>
      </c>
      <c r="I223" s="12033" t="s">
        <v>970</v>
      </c>
    </row>
    <row customHeight="1" ht="11.25">
      <c r="A224" s="12033" t="s">
        <v>2364</v>
      </c>
      <c r="B224" s="12033" t="s">
        <v>16</v>
      </c>
      <c r="C224" s="12033" t="s">
        <v>2918</v>
      </c>
      <c r="D224" s="12033" t="s">
        <v>2919</v>
      </c>
      <c r="E224" s="12033" t="s">
        <v>2920</v>
      </c>
      <c r="F224" s="12033" t="s">
        <v>2371</v>
      </c>
      <c r="G224" s="12033" t="s">
        <v>28</v>
      </c>
      <c r="H224" s="12033" t="s">
        <v>28</v>
      </c>
      <c r="I224" s="12033" t="s">
        <v>970</v>
      </c>
    </row>
    <row customHeight="1" ht="11.25">
      <c r="A225" s="12033" t="s">
        <v>2364</v>
      </c>
      <c r="B225" s="12033" t="s">
        <v>16</v>
      </c>
      <c r="C225" s="12033" t="s">
        <v>2544</v>
      </c>
      <c r="D225" s="12033" t="s">
        <v>2545</v>
      </c>
      <c r="E225" s="12033" t="s">
        <v>2546</v>
      </c>
      <c r="F225" s="12033" t="s">
        <v>2547</v>
      </c>
      <c r="G225" s="12033" t="s">
        <v>28</v>
      </c>
      <c r="H225" s="12033" t="s">
        <v>28</v>
      </c>
      <c r="I225" s="12033" t="s">
        <v>970</v>
      </c>
    </row>
    <row customHeight="1" ht="11.25">
      <c r="A226" s="12033" t="s">
        <v>2364</v>
      </c>
      <c r="B226" s="12033" t="s">
        <v>16</v>
      </c>
      <c r="C226" s="12033" t="s">
        <v>2921</v>
      </c>
      <c r="D226" s="12033" t="s">
        <v>2922</v>
      </c>
      <c r="E226" s="12033" t="s">
        <v>2923</v>
      </c>
      <c r="F226" s="12033" t="s">
        <v>2788</v>
      </c>
      <c r="G226" s="12033" t="s">
        <v>28</v>
      </c>
      <c r="H226" s="12033" t="s">
        <v>28</v>
      </c>
      <c r="I226" s="12033" t="s">
        <v>970</v>
      </c>
    </row>
    <row customHeight="1" ht="11.25">
      <c r="A227" s="12033" t="s">
        <v>2364</v>
      </c>
      <c r="B227" s="12033" t="s">
        <v>16</v>
      </c>
      <c r="C227" s="12033" t="s">
        <v>2548</v>
      </c>
      <c r="D227" s="12033" t="s">
        <v>2549</v>
      </c>
      <c r="E227" s="12033" t="s">
        <v>2550</v>
      </c>
      <c r="F227" s="12033" t="s">
        <v>54</v>
      </c>
      <c r="G227" s="12033" t="s">
        <v>28</v>
      </c>
      <c r="H227" s="12033" t="s">
        <v>28</v>
      </c>
      <c r="I227" s="12033" t="s">
        <v>970</v>
      </c>
    </row>
    <row customHeight="1" ht="11.25">
      <c r="A228" s="12033" t="s">
        <v>2364</v>
      </c>
      <c r="B228" s="12033" t="s">
        <v>16</v>
      </c>
      <c r="C228" s="12033" t="s">
        <v>2558</v>
      </c>
      <c r="D228" s="12033" t="s">
        <v>2559</v>
      </c>
      <c r="E228" s="12033" t="s">
        <v>2560</v>
      </c>
      <c r="F228" s="12033" t="s">
        <v>2561</v>
      </c>
      <c r="G228" s="12033" t="s">
        <v>28</v>
      </c>
      <c r="H228" s="12033" t="s">
        <v>28</v>
      </c>
      <c r="I228" s="12033" t="s">
        <v>970</v>
      </c>
    </row>
    <row customHeight="1" ht="11.25">
      <c r="A229" s="12033" t="s">
        <v>2364</v>
      </c>
      <c r="B229" s="12033" t="s">
        <v>16</v>
      </c>
      <c r="C229" s="12033" t="s">
        <v>2924</v>
      </c>
      <c r="D229" s="12033" t="s">
        <v>2925</v>
      </c>
      <c r="E229" s="12033" t="s">
        <v>2382</v>
      </c>
      <c r="F229" s="12033" t="s">
        <v>2926</v>
      </c>
      <c r="G229" s="12033" t="s">
        <v>28</v>
      </c>
      <c r="H229" s="12033" t="s">
        <v>28</v>
      </c>
      <c r="I229" s="12033" t="s">
        <v>970</v>
      </c>
    </row>
    <row customHeight="1" ht="11.25">
      <c r="A230" s="12033" t="s">
        <v>2364</v>
      </c>
      <c r="B230" s="12033" t="s">
        <v>16</v>
      </c>
      <c r="C230" s="12033" t="s">
        <v>2927</v>
      </c>
      <c r="D230" s="12033" t="s">
        <v>2928</v>
      </c>
      <c r="E230" s="12033" t="s">
        <v>2929</v>
      </c>
      <c r="F230" s="12033" t="s">
        <v>2371</v>
      </c>
      <c r="G230" s="12033" t="s">
        <v>28</v>
      </c>
      <c r="H230" s="12033" t="s">
        <v>28</v>
      </c>
      <c r="I230" s="12033" t="s">
        <v>970</v>
      </c>
    </row>
    <row customHeight="1" ht="11.25">
      <c r="A231" s="12033" t="s">
        <v>2364</v>
      </c>
      <c r="B231" s="12033" t="s">
        <v>16</v>
      </c>
      <c r="C231" s="12033" t="s">
        <v>2579</v>
      </c>
      <c r="D231" s="12033" t="s">
        <v>2580</v>
      </c>
      <c r="E231" s="12033" t="s">
        <v>2581</v>
      </c>
      <c r="F231" s="12033" t="s">
        <v>2404</v>
      </c>
      <c r="G231" s="12033" t="s">
        <v>28</v>
      </c>
      <c r="H231" s="12033" t="s">
        <v>28</v>
      </c>
      <c r="I231" s="12033" t="s">
        <v>970</v>
      </c>
    </row>
    <row customHeight="1" ht="11.25">
      <c r="A232" s="12033" t="s">
        <v>2364</v>
      </c>
      <c r="B232" s="12033" t="s">
        <v>16</v>
      </c>
      <c r="C232" s="12033" t="s">
        <v>2930</v>
      </c>
      <c r="D232" s="12033" t="s">
        <v>2931</v>
      </c>
      <c r="E232" s="12033" t="s">
        <v>2932</v>
      </c>
      <c r="F232" s="12033" t="s">
        <v>2408</v>
      </c>
      <c r="G232" s="12033" t="s">
        <v>2933</v>
      </c>
      <c r="H232" s="12033" t="s">
        <v>28</v>
      </c>
      <c r="I232" s="12033" t="s">
        <v>970</v>
      </c>
    </row>
    <row customHeight="1" ht="11.25">
      <c r="A233" s="12033" t="s">
        <v>2364</v>
      </c>
      <c r="B233" s="12033" t="s">
        <v>16</v>
      </c>
      <c r="C233" s="12033" t="s">
        <v>2934</v>
      </c>
      <c r="D233" s="12033" t="s">
        <v>2935</v>
      </c>
      <c r="E233" s="12033" t="s">
        <v>2936</v>
      </c>
      <c r="F233" s="12033" t="s">
        <v>2420</v>
      </c>
      <c r="G233" s="12033" t="s">
        <v>2937</v>
      </c>
      <c r="H233" s="12033" t="s">
        <v>28</v>
      </c>
      <c r="I233" s="12033" t="s">
        <v>970</v>
      </c>
    </row>
    <row customHeight="1" ht="11.25">
      <c r="A234" s="12033" t="s">
        <v>2364</v>
      </c>
      <c r="B234" s="12033" t="s">
        <v>16</v>
      </c>
      <c r="C234" s="12033" t="s">
        <v>2938</v>
      </c>
      <c r="D234" s="12033" t="s">
        <v>2939</v>
      </c>
      <c r="E234" s="12033" t="s">
        <v>2940</v>
      </c>
      <c r="F234" s="12033" t="s">
        <v>2685</v>
      </c>
      <c r="G234" s="12033" t="s">
        <v>2941</v>
      </c>
      <c r="H234" s="12033" t="s">
        <v>28</v>
      </c>
      <c r="I234" s="12033" t="s">
        <v>970</v>
      </c>
    </row>
    <row customHeight="1" ht="11.25">
      <c r="A235" s="12033" t="s">
        <v>2364</v>
      </c>
      <c r="B235" s="12033" t="s">
        <v>16</v>
      </c>
      <c r="C235" s="12033" t="s">
        <v>2942</v>
      </c>
      <c r="D235" s="12033" t="s">
        <v>2943</v>
      </c>
      <c r="E235" s="12033" t="s">
        <v>2944</v>
      </c>
      <c r="F235" s="12033" t="s">
        <v>2945</v>
      </c>
      <c r="G235" s="12033" t="s">
        <v>28</v>
      </c>
      <c r="H235" s="12033" t="s">
        <v>28</v>
      </c>
      <c r="I235" s="12033" t="s">
        <v>970</v>
      </c>
    </row>
    <row customHeight="1" ht="11.25">
      <c r="A236" s="12033" t="s">
        <v>2364</v>
      </c>
      <c r="B236" s="12033" t="s">
        <v>16</v>
      </c>
      <c r="C236" s="12033" t="s">
        <v>2946</v>
      </c>
      <c r="D236" s="12033" t="s">
        <v>2947</v>
      </c>
      <c r="E236" s="12033" t="s">
        <v>2948</v>
      </c>
      <c r="F236" s="12033" t="s">
        <v>2375</v>
      </c>
      <c r="G236" s="12033" t="s">
        <v>2949</v>
      </c>
      <c r="H236" s="12033" t="s">
        <v>28</v>
      </c>
      <c r="I236" s="12033" t="s">
        <v>970</v>
      </c>
    </row>
    <row customHeight="1" ht="11.25">
      <c r="A237" s="12033" t="s">
        <v>2364</v>
      </c>
      <c r="B237" s="12033" t="s">
        <v>16</v>
      </c>
      <c r="C237" s="12033" t="s">
        <v>2950</v>
      </c>
      <c r="D237" s="12033" t="s">
        <v>2951</v>
      </c>
      <c r="E237" s="12033" t="s">
        <v>2952</v>
      </c>
      <c r="F237" s="12033" t="s">
        <v>2396</v>
      </c>
      <c r="G237" s="12033" t="s">
        <v>28</v>
      </c>
      <c r="H237" s="12033" t="s">
        <v>28</v>
      </c>
      <c r="I237" s="12033" t="s">
        <v>970</v>
      </c>
    </row>
    <row customHeight="1" ht="11.25">
      <c r="A238" s="12033" t="s">
        <v>2364</v>
      </c>
      <c r="B238" s="12033" t="s">
        <v>16</v>
      </c>
      <c r="C238" s="12033" t="s">
        <v>2953</v>
      </c>
      <c r="D238" s="12033" t="s">
        <v>2954</v>
      </c>
      <c r="E238" s="12033" t="s">
        <v>2955</v>
      </c>
      <c r="F238" s="12033" t="s">
        <v>2956</v>
      </c>
      <c r="G238" s="12033" t="s">
        <v>28</v>
      </c>
      <c r="H238" s="12033" t="s">
        <v>28</v>
      </c>
      <c r="I238" s="12033" t="s">
        <v>970</v>
      </c>
    </row>
    <row customHeight="1" ht="11.25">
      <c r="A239" s="12033" t="s">
        <v>2364</v>
      </c>
      <c r="B239" s="12033" t="s">
        <v>16</v>
      </c>
      <c r="C239" s="12033" t="s">
        <v>2957</v>
      </c>
      <c r="D239" s="12033" t="s">
        <v>2958</v>
      </c>
      <c r="E239" s="12033" t="s">
        <v>2959</v>
      </c>
      <c r="F239" s="12033" t="s">
        <v>2762</v>
      </c>
      <c r="G239" s="12033" t="s">
        <v>28</v>
      </c>
      <c r="H239" s="12033" t="s">
        <v>28</v>
      </c>
      <c r="I239" s="12033" t="s">
        <v>970</v>
      </c>
    </row>
    <row customHeight="1" ht="11.25">
      <c r="A240" s="12033" t="s">
        <v>2364</v>
      </c>
      <c r="B240" s="12033" t="s">
        <v>16</v>
      </c>
      <c r="C240" s="12033" t="s">
        <v>2960</v>
      </c>
      <c r="D240" s="12033" t="s">
        <v>2961</v>
      </c>
      <c r="E240" s="12033" t="s">
        <v>2962</v>
      </c>
      <c r="F240" s="12033" t="s">
        <v>2788</v>
      </c>
      <c r="G240" s="12033" t="s">
        <v>2963</v>
      </c>
      <c r="H240" s="12033" t="s">
        <v>28</v>
      </c>
      <c r="I240" s="12033" t="s">
        <v>970</v>
      </c>
    </row>
    <row customHeight="1" ht="11.25">
      <c r="A241" s="12033" t="s">
        <v>2364</v>
      </c>
      <c r="B241" s="12033" t="s">
        <v>16</v>
      </c>
      <c r="C241" s="12033" t="s">
        <v>2594</v>
      </c>
      <c r="D241" s="12033" t="s">
        <v>2595</v>
      </c>
      <c r="E241" s="12033" t="s">
        <v>2596</v>
      </c>
      <c r="F241" s="12033" t="s">
        <v>2597</v>
      </c>
      <c r="G241" s="12033" t="s">
        <v>2598</v>
      </c>
      <c r="H241" s="12033" t="s">
        <v>28</v>
      </c>
      <c r="I241" s="12033" t="s">
        <v>970</v>
      </c>
    </row>
    <row customHeight="1" ht="11.25">
      <c r="A242" s="12033" t="s">
        <v>2364</v>
      </c>
      <c r="B242" s="12033" t="s">
        <v>16</v>
      </c>
      <c r="C242" s="12033" t="s">
        <v>2964</v>
      </c>
      <c r="D242" s="12033" t="s">
        <v>2965</v>
      </c>
      <c r="E242" s="12033" t="s">
        <v>2966</v>
      </c>
      <c r="F242" s="12033" t="s">
        <v>2408</v>
      </c>
      <c r="G242" s="12033" t="s">
        <v>28</v>
      </c>
      <c r="H242" s="12033" t="s">
        <v>28</v>
      </c>
      <c r="I242" s="12033" t="s">
        <v>970</v>
      </c>
    </row>
    <row customHeight="1" ht="11.25">
      <c r="A243" s="12033" t="s">
        <v>2364</v>
      </c>
      <c r="B243" s="12033" t="s">
        <v>16</v>
      </c>
      <c r="C243" s="12033" t="s">
        <v>2967</v>
      </c>
      <c r="D243" s="12033" t="s">
        <v>2968</v>
      </c>
      <c r="E243" s="12033" t="s">
        <v>2969</v>
      </c>
      <c r="F243" s="12033" t="s">
        <v>2597</v>
      </c>
      <c r="G243" s="12033" t="s">
        <v>28</v>
      </c>
      <c r="H243" s="12033" t="s">
        <v>28</v>
      </c>
      <c r="I243" s="12033" t="s">
        <v>970</v>
      </c>
    </row>
    <row customHeight="1" ht="11.25">
      <c r="A244" s="12033" t="s">
        <v>2364</v>
      </c>
      <c r="B244" s="12033" t="s">
        <v>16</v>
      </c>
      <c r="C244" s="12033" t="s">
        <v>2970</v>
      </c>
      <c r="D244" s="12033" t="s">
        <v>2971</v>
      </c>
      <c r="E244" s="12033" t="s">
        <v>2972</v>
      </c>
      <c r="F244" s="12033" t="s">
        <v>2367</v>
      </c>
      <c r="G244" s="12033" t="s">
        <v>28</v>
      </c>
      <c r="H244" s="12033" t="s">
        <v>28</v>
      </c>
      <c r="I244" s="12033" t="s">
        <v>970</v>
      </c>
    </row>
    <row customHeight="1" ht="11.25">
      <c r="A245" s="12033" t="s">
        <v>2364</v>
      </c>
      <c r="B245" s="12033" t="s">
        <v>16</v>
      </c>
      <c r="C245" s="12033" t="s">
        <v>2607</v>
      </c>
      <c r="D245" s="12033" t="s">
        <v>2608</v>
      </c>
      <c r="E245" s="12033" t="s">
        <v>2609</v>
      </c>
      <c r="F245" s="12033" t="s">
        <v>2610</v>
      </c>
      <c r="G245" s="12033" t="s">
        <v>28</v>
      </c>
      <c r="H245" s="12033" t="s">
        <v>28</v>
      </c>
      <c r="I245" s="12033" t="s">
        <v>970</v>
      </c>
    </row>
    <row customHeight="1" ht="11.25">
      <c r="A246" s="12033" t="s">
        <v>2364</v>
      </c>
      <c r="B246" s="12033" t="s">
        <v>16</v>
      </c>
      <c r="C246" s="12033" t="s">
        <v>2973</v>
      </c>
      <c r="D246" s="12033" t="s">
        <v>2974</v>
      </c>
      <c r="E246" s="12033" t="s">
        <v>2975</v>
      </c>
      <c r="F246" s="12033" t="s">
        <v>2371</v>
      </c>
      <c r="G246" s="12033" t="s">
        <v>28</v>
      </c>
      <c r="H246" s="12033" t="s">
        <v>28</v>
      </c>
      <c r="I246" s="12033" t="s">
        <v>970</v>
      </c>
    </row>
    <row customHeight="1" ht="11.25">
      <c r="A247" s="12033" t="s">
        <v>2364</v>
      </c>
      <c r="B247" s="12033" t="s">
        <v>16</v>
      </c>
      <c r="C247" s="12033" t="s">
        <v>2611</v>
      </c>
      <c r="D247" s="12033" t="s">
        <v>2612</v>
      </c>
      <c r="E247" s="12033" t="s">
        <v>2613</v>
      </c>
      <c r="F247" s="12033" t="s">
        <v>2597</v>
      </c>
      <c r="G247" s="12033" t="s">
        <v>28</v>
      </c>
      <c r="H247" s="12033" t="s">
        <v>28</v>
      </c>
      <c r="I247" s="12033" t="s">
        <v>970</v>
      </c>
    </row>
    <row customHeight="1" ht="11.25">
      <c r="A248" s="12033" t="s">
        <v>2364</v>
      </c>
      <c r="B248" s="12033" t="s">
        <v>16</v>
      </c>
      <c r="C248" s="12033" t="s">
        <v>2617</v>
      </c>
      <c r="D248" s="12033" t="s">
        <v>2618</v>
      </c>
      <c r="E248" s="12033" t="s">
        <v>2619</v>
      </c>
      <c r="F248" s="12033" t="s">
        <v>2597</v>
      </c>
      <c r="G248" s="12033" t="s">
        <v>28</v>
      </c>
      <c r="H248" s="12033" t="s">
        <v>28</v>
      </c>
      <c r="I248" s="12033" t="s">
        <v>970</v>
      </c>
    </row>
    <row customHeight="1" ht="11.25">
      <c r="A249" s="12033" t="s">
        <v>2364</v>
      </c>
      <c r="B249" s="12033" t="s">
        <v>16</v>
      </c>
      <c r="C249" s="12033" t="s">
        <v>2976</v>
      </c>
      <c r="D249" s="12033" t="s">
        <v>2977</v>
      </c>
      <c r="E249" s="12033" t="s">
        <v>2978</v>
      </c>
      <c r="F249" s="12033" t="s">
        <v>2597</v>
      </c>
      <c r="G249" s="12033" t="s">
        <v>28</v>
      </c>
      <c r="H249" s="12033" t="s">
        <v>28</v>
      </c>
      <c r="I249" s="12033" t="s">
        <v>970</v>
      </c>
    </row>
    <row customHeight="1" ht="11.25">
      <c r="A250" s="12033" t="s">
        <v>2364</v>
      </c>
      <c r="B250" s="12033" t="s">
        <v>16</v>
      </c>
      <c r="C250" s="12033" t="s">
        <v>2979</v>
      </c>
      <c r="D250" s="12033" t="s">
        <v>2980</v>
      </c>
      <c r="E250" s="12033" t="s">
        <v>2981</v>
      </c>
      <c r="F250" s="12033" t="s">
        <v>2547</v>
      </c>
      <c r="G250" s="12033" t="s">
        <v>2982</v>
      </c>
      <c r="H250" s="12033" t="s">
        <v>28</v>
      </c>
      <c r="I250" s="12033" t="s">
        <v>970</v>
      </c>
    </row>
    <row customHeight="1" ht="11.25">
      <c r="A251" s="12033" t="s">
        <v>2364</v>
      </c>
      <c r="B251" s="12033" t="s">
        <v>16</v>
      </c>
      <c r="C251" s="12033" t="s">
        <v>2983</v>
      </c>
      <c r="D251" s="12033" t="s">
        <v>2984</v>
      </c>
      <c r="E251" s="12033" t="s">
        <v>2985</v>
      </c>
      <c r="F251" s="12033" t="s">
        <v>2371</v>
      </c>
      <c r="G251" s="12033" t="s">
        <v>2986</v>
      </c>
      <c r="H251" s="12033" t="s">
        <v>28</v>
      </c>
      <c r="I251" s="12033" t="s">
        <v>970</v>
      </c>
    </row>
    <row customHeight="1" ht="11.25">
      <c r="A252" s="12033" t="s">
        <v>2364</v>
      </c>
      <c r="B252" s="12033" t="s">
        <v>16</v>
      </c>
      <c r="C252" s="12033" t="s">
        <v>2987</v>
      </c>
      <c r="D252" s="12033" t="s">
        <v>2988</v>
      </c>
      <c r="E252" s="12033" t="s">
        <v>2989</v>
      </c>
      <c r="F252" s="12033" t="s">
        <v>2503</v>
      </c>
      <c r="G252" s="12033" t="s">
        <v>28</v>
      </c>
      <c r="H252" s="12033" t="s">
        <v>28</v>
      </c>
      <c r="I252" s="12033" t="s">
        <v>970</v>
      </c>
    </row>
    <row customHeight="1" ht="11.25">
      <c r="A253" s="12033" t="s">
        <v>2364</v>
      </c>
      <c r="B253" s="12033" t="s">
        <v>16</v>
      </c>
      <c r="C253" s="12033" t="s">
        <v>2990</v>
      </c>
      <c r="D253" s="12033" t="s">
        <v>2991</v>
      </c>
      <c r="E253" s="12033" t="s">
        <v>2992</v>
      </c>
      <c r="F253" s="12033" t="s">
        <v>2788</v>
      </c>
      <c r="G253" s="12033" t="s">
        <v>2993</v>
      </c>
      <c r="H253" s="12033" t="s">
        <v>28</v>
      </c>
      <c r="I253" s="12033" t="s">
        <v>970</v>
      </c>
    </row>
    <row customHeight="1" ht="11.25">
      <c r="A254" s="12033" t="s">
        <v>2364</v>
      </c>
      <c r="B254" s="12033" t="s">
        <v>16</v>
      </c>
      <c r="C254" s="12033" t="s">
        <v>2994</v>
      </c>
      <c r="D254" s="12033" t="s">
        <v>2995</v>
      </c>
      <c r="E254" s="12033" t="s">
        <v>2996</v>
      </c>
      <c r="F254" s="12033" t="s">
        <v>2429</v>
      </c>
      <c r="G254" s="12033" t="s">
        <v>2997</v>
      </c>
      <c r="H254" s="12033" t="s">
        <v>28</v>
      </c>
      <c r="I254" s="12033" t="s">
        <v>970</v>
      </c>
    </row>
    <row customHeight="1" ht="11.25">
      <c r="A255" s="12033" t="s">
        <v>2364</v>
      </c>
      <c r="B255" s="12033" t="s">
        <v>16</v>
      </c>
      <c r="C255" s="12033" t="s">
        <v>2998</v>
      </c>
      <c r="D255" s="12033" t="s">
        <v>2999</v>
      </c>
      <c r="E255" s="12033" t="s">
        <v>3000</v>
      </c>
      <c r="F255" s="12033" t="s">
        <v>2685</v>
      </c>
      <c r="G255" s="12033" t="s">
        <v>3001</v>
      </c>
      <c r="H255" s="12033" t="s">
        <v>28</v>
      </c>
      <c r="I255" s="12033" t="s">
        <v>970</v>
      </c>
    </row>
    <row customHeight="1" ht="11.25">
      <c r="A256" s="12033" t="s">
        <v>2364</v>
      </c>
      <c r="B256" s="12033" t="s">
        <v>16</v>
      </c>
      <c r="C256" s="12033" t="s">
        <v>2629</v>
      </c>
      <c r="D256" s="12033" t="s">
        <v>2630</v>
      </c>
      <c r="E256" s="12033" t="s">
        <v>2631</v>
      </c>
      <c r="F256" s="12033" t="s">
        <v>2597</v>
      </c>
      <c r="G256" s="12033" t="s">
        <v>28</v>
      </c>
      <c r="H256" s="12033" t="s">
        <v>28</v>
      </c>
      <c r="I256" s="12033" t="s">
        <v>970</v>
      </c>
    </row>
    <row customHeight="1" ht="11.25">
      <c r="A257" s="12033" t="s">
        <v>2364</v>
      </c>
      <c r="B257" s="12033" t="s">
        <v>16</v>
      </c>
      <c r="C257" s="12033" t="s">
        <v>3002</v>
      </c>
      <c r="D257" s="12033" t="s">
        <v>3003</v>
      </c>
      <c r="E257" s="12033" t="s">
        <v>3004</v>
      </c>
      <c r="F257" s="12033" t="s">
        <v>2547</v>
      </c>
      <c r="G257" s="12033" t="s">
        <v>28</v>
      </c>
      <c r="H257" s="12033" t="s">
        <v>28</v>
      </c>
      <c r="I257" s="12033" t="s">
        <v>970</v>
      </c>
    </row>
    <row customHeight="1" ht="11.25">
      <c r="A258" s="12033" t="s">
        <v>2364</v>
      </c>
      <c r="B258" s="12033" t="s">
        <v>16</v>
      </c>
      <c r="C258" s="12033" t="s">
        <v>2642</v>
      </c>
      <c r="D258" s="12033" t="s">
        <v>2643</v>
      </c>
      <c r="E258" s="12033" t="s">
        <v>2644</v>
      </c>
      <c r="F258" s="12033" t="s">
        <v>2408</v>
      </c>
      <c r="G258" s="12033" t="s">
        <v>28</v>
      </c>
      <c r="H258" s="12033" t="s">
        <v>28</v>
      </c>
      <c r="I258" s="12033" t="s">
        <v>970</v>
      </c>
    </row>
    <row customHeight="1" ht="11.25">
      <c r="A259" s="12033" t="s">
        <v>2364</v>
      </c>
      <c r="B259" s="12033" t="s">
        <v>16</v>
      </c>
      <c r="C259" s="12033" t="s">
        <v>2645</v>
      </c>
      <c r="D259" s="12033" t="s">
        <v>2646</v>
      </c>
      <c r="E259" s="12033" t="s">
        <v>2647</v>
      </c>
      <c r="F259" s="12033" t="s">
        <v>2371</v>
      </c>
      <c r="G259" s="12033" t="s">
        <v>28</v>
      </c>
      <c r="H259" s="12033" t="s">
        <v>28</v>
      </c>
      <c r="I259" s="12033" t="s">
        <v>970</v>
      </c>
    </row>
    <row customHeight="1" ht="11.25">
      <c r="A260" s="12033" t="s">
        <v>2364</v>
      </c>
      <c r="B260" s="12033" t="s">
        <v>16</v>
      </c>
      <c r="C260" s="12033" t="s">
        <v>2660</v>
      </c>
      <c r="D260" s="12033" t="s">
        <v>2661</v>
      </c>
      <c r="E260" s="12033" t="s">
        <v>2662</v>
      </c>
      <c r="F260" s="12033" t="s">
        <v>2568</v>
      </c>
      <c r="G260" s="12033" t="s">
        <v>2663</v>
      </c>
      <c r="H260" s="12033" t="s">
        <v>28</v>
      </c>
      <c r="I260" s="12033" t="s">
        <v>970</v>
      </c>
    </row>
    <row customHeight="1" ht="11.25">
      <c r="A261" s="12033" t="s">
        <v>2364</v>
      </c>
      <c r="B261" s="12033" t="s">
        <v>16</v>
      </c>
      <c r="C261" s="12033" t="s">
        <v>3005</v>
      </c>
      <c r="D261" s="12033" t="s">
        <v>3006</v>
      </c>
      <c r="E261" s="12033" t="s">
        <v>3007</v>
      </c>
      <c r="F261" s="12033" t="s">
        <v>2554</v>
      </c>
      <c r="G261" s="12033" t="s">
        <v>28</v>
      </c>
      <c r="H261" s="12033" t="s">
        <v>28</v>
      </c>
      <c r="I261" s="12033" t="s">
        <v>970</v>
      </c>
    </row>
    <row customHeight="1" ht="11.25">
      <c r="A262" s="12033" t="s">
        <v>2364</v>
      </c>
      <c r="B262" s="12033" t="s">
        <v>16</v>
      </c>
      <c r="C262" s="12033" t="s">
        <v>3008</v>
      </c>
      <c r="D262" s="12033" t="s">
        <v>3009</v>
      </c>
      <c r="E262" s="12033" t="s">
        <v>3010</v>
      </c>
      <c r="F262" s="12033" t="s">
        <v>2503</v>
      </c>
      <c r="G262" s="12033" t="s">
        <v>28</v>
      </c>
      <c r="H262" s="12033" t="s">
        <v>28</v>
      </c>
      <c r="I262" s="12033" t="s">
        <v>970</v>
      </c>
    </row>
    <row customHeight="1" ht="11.25">
      <c r="A263" s="12033" t="s">
        <v>2364</v>
      </c>
      <c r="B263" s="12033" t="s">
        <v>16</v>
      </c>
      <c r="C263" s="12033" t="s">
        <v>2676</v>
      </c>
      <c r="D263" s="12033" t="s">
        <v>2677</v>
      </c>
      <c r="E263" s="12033" t="s">
        <v>2678</v>
      </c>
      <c r="F263" s="12033" t="s">
        <v>2371</v>
      </c>
      <c r="G263" s="12033" t="s">
        <v>28</v>
      </c>
      <c r="H263" s="12033" t="s">
        <v>28</v>
      </c>
      <c r="I263" s="12033" t="s">
        <v>970</v>
      </c>
    </row>
    <row customHeight="1" ht="11.25">
      <c r="A264" s="12033" t="s">
        <v>2364</v>
      </c>
      <c r="B264" s="12033" t="s">
        <v>16</v>
      </c>
      <c r="C264" s="12033" t="s">
        <v>3011</v>
      </c>
      <c r="D264" s="12033" t="s">
        <v>3012</v>
      </c>
      <c r="E264" s="12033" t="s">
        <v>3013</v>
      </c>
      <c r="F264" s="12033" t="s">
        <v>3014</v>
      </c>
      <c r="G264" s="12033" t="s">
        <v>28</v>
      </c>
      <c r="H264" s="12033" t="s">
        <v>28</v>
      </c>
      <c r="I264" s="12033" t="s">
        <v>970</v>
      </c>
    </row>
    <row customHeight="1" ht="11.25">
      <c r="A265" s="12033" t="s">
        <v>2364</v>
      </c>
      <c r="B265" s="12033" t="s">
        <v>16</v>
      </c>
      <c r="C265" s="12033" t="s">
        <v>3015</v>
      </c>
      <c r="D265" s="12033" t="s">
        <v>3016</v>
      </c>
      <c r="E265" s="12033" t="s">
        <v>3017</v>
      </c>
      <c r="F265" s="12033" t="s">
        <v>2568</v>
      </c>
      <c r="G265" s="12033" t="s">
        <v>28</v>
      </c>
      <c r="H265" s="12033" t="s">
        <v>28</v>
      </c>
      <c r="I265" s="12033" t="s">
        <v>970</v>
      </c>
    </row>
    <row customHeight="1" ht="11.25">
      <c r="A266" s="12033" t="s">
        <v>2364</v>
      </c>
      <c r="B266" s="12033" t="s">
        <v>16</v>
      </c>
      <c r="C266" s="12033" t="s">
        <v>3018</v>
      </c>
      <c r="D266" s="12033" t="s">
        <v>3019</v>
      </c>
      <c r="E266" s="12033" t="s">
        <v>3020</v>
      </c>
      <c r="F266" s="12033" t="s">
        <v>2396</v>
      </c>
      <c r="G266" s="12033" t="s">
        <v>28</v>
      </c>
      <c r="H266" s="12033" t="s">
        <v>28</v>
      </c>
      <c r="I266" s="12033" t="s">
        <v>970</v>
      </c>
    </row>
    <row customHeight="1" ht="11.25">
      <c r="A267" s="12033" t="s">
        <v>2364</v>
      </c>
      <c r="B267" s="12033" t="s">
        <v>16</v>
      </c>
      <c r="C267" s="12033" t="s">
        <v>2679</v>
      </c>
      <c r="D267" s="12033" t="s">
        <v>2680</v>
      </c>
      <c r="E267" s="12033" t="s">
        <v>2681</v>
      </c>
      <c r="F267" s="12033" t="s">
        <v>2547</v>
      </c>
      <c r="G267" s="12033" t="s">
        <v>2430</v>
      </c>
      <c r="H267" s="12033" t="s">
        <v>28</v>
      </c>
      <c r="I267" s="12033" t="s">
        <v>970</v>
      </c>
    </row>
    <row customHeight="1" ht="11.25">
      <c r="A268" s="12033" t="s">
        <v>2364</v>
      </c>
      <c r="B268" s="12033" t="s">
        <v>16</v>
      </c>
      <c r="C268" s="12033" t="s">
        <v>3021</v>
      </c>
      <c r="D268" s="12033" t="s">
        <v>3022</v>
      </c>
      <c r="E268" s="12033" t="s">
        <v>3023</v>
      </c>
      <c r="F268" s="12033" t="s">
        <v>2547</v>
      </c>
      <c r="G268" s="12033" t="s">
        <v>28</v>
      </c>
      <c r="H268" s="12033" t="s">
        <v>28</v>
      </c>
      <c r="I268" s="12033" t="s">
        <v>970</v>
      </c>
    </row>
    <row customHeight="1" ht="11.25">
      <c r="A269" s="12033" t="s">
        <v>2364</v>
      </c>
      <c r="B269" s="12033" t="s">
        <v>16</v>
      </c>
      <c r="C269" s="12033" t="s">
        <v>2689</v>
      </c>
      <c r="D269" s="12033" t="s">
        <v>2690</v>
      </c>
      <c r="E269" s="12033" t="s">
        <v>2691</v>
      </c>
      <c r="F269" s="12033" t="s">
        <v>2692</v>
      </c>
      <c r="G269" s="12033" t="s">
        <v>28</v>
      </c>
      <c r="H269" s="12033" t="s">
        <v>28</v>
      </c>
      <c r="I269" s="12033" t="s">
        <v>970</v>
      </c>
    </row>
    <row customHeight="1" ht="11.25">
      <c r="A270" s="12033" t="s">
        <v>2364</v>
      </c>
      <c r="B270" s="12033" t="s">
        <v>16</v>
      </c>
      <c r="C270" s="12033" t="s">
        <v>3024</v>
      </c>
      <c r="D270" s="12033" t="s">
        <v>3025</v>
      </c>
      <c r="E270" s="12033" t="s">
        <v>3026</v>
      </c>
      <c r="F270" s="12033" t="s">
        <v>2429</v>
      </c>
      <c r="G270" s="12033" t="s">
        <v>28</v>
      </c>
      <c r="H270" s="12033" t="s">
        <v>28</v>
      </c>
      <c r="I270" s="12033" t="s">
        <v>970</v>
      </c>
    </row>
    <row customHeight="1" ht="11.25">
      <c r="A271" s="12033" t="s">
        <v>2364</v>
      </c>
      <c r="B271" s="12033" t="s">
        <v>16</v>
      </c>
      <c r="C271" s="12033" t="s">
        <v>2703</v>
      </c>
      <c r="D271" s="12033" t="s">
        <v>2704</v>
      </c>
      <c r="E271" s="12033" t="s">
        <v>2705</v>
      </c>
      <c r="F271" s="12033" t="s">
        <v>2706</v>
      </c>
      <c r="G271" s="12033" t="s">
        <v>28</v>
      </c>
      <c r="H271" s="12033" t="s">
        <v>28</v>
      </c>
      <c r="I271" s="12033" t="s">
        <v>970</v>
      </c>
    </row>
    <row customHeight="1" ht="11.25">
      <c r="A272" s="12033" t="s">
        <v>2364</v>
      </c>
      <c r="B272" s="12033" t="s">
        <v>16</v>
      </c>
      <c r="C272" s="12033" t="s">
        <v>3027</v>
      </c>
      <c r="D272" s="12033" t="s">
        <v>3028</v>
      </c>
      <c r="E272" s="12033" t="s">
        <v>3029</v>
      </c>
      <c r="F272" s="12033" t="s">
        <v>2396</v>
      </c>
      <c r="G272" s="12033" t="s">
        <v>28</v>
      </c>
      <c r="H272" s="12033" t="s">
        <v>28</v>
      </c>
      <c r="I272" s="12033" t="s">
        <v>970</v>
      </c>
    </row>
    <row customHeight="1" ht="11.25">
      <c r="A273" s="12033" t="s">
        <v>2364</v>
      </c>
      <c r="B273" s="12033" t="s">
        <v>16</v>
      </c>
      <c r="C273" s="12033" t="s">
        <v>3030</v>
      </c>
      <c r="D273" s="12033" t="s">
        <v>3031</v>
      </c>
      <c r="E273" s="12033" t="s">
        <v>3032</v>
      </c>
      <c r="F273" s="12033" t="s">
        <v>2597</v>
      </c>
      <c r="G273" s="12033" t="s">
        <v>28</v>
      </c>
      <c r="H273" s="12033" t="s">
        <v>28</v>
      </c>
      <c r="I273" s="12033" t="s">
        <v>970</v>
      </c>
    </row>
    <row customHeight="1" ht="11.25">
      <c r="A274" s="12033" t="s">
        <v>2364</v>
      </c>
      <c r="B274" s="12033" t="s">
        <v>16</v>
      </c>
      <c r="C274" s="12033" t="s">
        <v>3033</v>
      </c>
      <c r="D274" s="12033" t="s">
        <v>3034</v>
      </c>
      <c r="E274" s="12033" t="s">
        <v>3035</v>
      </c>
      <c r="F274" s="12033" t="s">
        <v>2371</v>
      </c>
      <c r="G274" s="12033" t="s">
        <v>28</v>
      </c>
      <c r="H274" s="12033" t="s">
        <v>28</v>
      </c>
      <c r="I274" s="12033" t="s">
        <v>970</v>
      </c>
    </row>
    <row customHeight="1" ht="11.25">
      <c r="A275" s="12033" t="s">
        <v>2364</v>
      </c>
      <c r="B275" s="12033" t="s">
        <v>16</v>
      </c>
      <c r="C275" s="12033" t="s">
        <v>3036</v>
      </c>
      <c r="D275" s="12033" t="s">
        <v>3037</v>
      </c>
      <c r="E275" s="12033" t="s">
        <v>3038</v>
      </c>
      <c r="F275" s="12033" t="s">
        <v>2692</v>
      </c>
      <c r="G275" s="12033" t="s">
        <v>28</v>
      </c>
      <c r="H275" s="12033" t="s">
        <v>28</v>
      </c>
      <c r="I275" s="12033" t="s">
        <v>970</v>
      </c>
    </row>
    <row customHeight="1" ht="11.25">
      <c r="A276" s="12033" t="s">
        <v>2364</v>
      </c>
      <c r="B276" s="12033" t="s">
        <v>16</v>
      </c>
      <c r="C276" s="12033" t="s">
        <v>3039</v>
      </c>
      <c r="D276" s="12033" t="s">
        <v>3040</v>
      </c>
      <c r="E276" s="12033" t="s">
        <v>3041</v>
      </c>
      <c r="F276" s="12033" t="s">
        <v>2474</v>
      </c>
      <c r="G276" s="12033" t="s">
        <v>28</v>
      </c>
      <c r="H276" s="12033" t="s">
        <v>28</v>
      </c>
      <c r="I276" s="12033" t="s">
        <v>970</v>
      </c>
    </row>
    <row customHeight="1" ht="11.25">
      <c r="A277" s="12033" t="s">
        <v>2364</v>
      </c>
      <c r="B277" s="12033" t="s">
        <v>16</v>
      </c>
      <c r="C277" s="12033" t="s">
        <v>3042</v>
      </c>
      <c r="D277" s="12033" t="s">
        <v>3043</v>
      </c>
      <c r="E277" s="12033" t="s">
        <v>3044</v>
      </c>
      <c r="F277" s="12033" t="s">
        <v>2367</v>
      </c>
      <c r="G277" s="12033" t="s">
        <v>28</v>
      </c>
      <c r="H277" s="12033" t="s">
        <v>28</v>
      </c>
      <c r="I277" s="12033" t="s">
        <v>970</v>
      </c>
    </row>
    <row customHeight="1" ht="11.25">
      <c r="A278" s="12033" t="s">
        <v>2364</v>
      </c>
      <c r="B278" s="12033" t="s">
        <v>16</v>
      </c>
      <c r="C278" s="12033" t="s">
        <v>3045</v>
      </c>
      <c r="D278" s="12033" t="s">
        <v>3046</v>
      </c>
      <c r="E278" s="12033" t="s">
        <v>3047</v>
      </c>
      <c r="F278" s="12033" t="s">
        <v>2429</v>
      </c>
      <c r="G278" s="12033" t="s">
        <v>28</v>
      </c>
      <c r="H278" s="12033" t="s">
        <v>28</v>
      </c>
      <c r="I278" s="12033" t="s">
        <v>970</v>
      </c>
    </row>
    <row customHeight="1" ht="11.25">
      <c r="A279" s="12033" t="s">
        <v>2364</v>
      </c>
      <c r="B279" s="12033" t="s">
        <v>16</v>
      </c>
      <c r="C279" s="12033" t="s">
        <v>3048</v>
      </c>
      <c r="D279" s="12033" t="s">
        <v>3049</v>
      </c>
      <c r="E279" s="12033" t="s">
        <v>3050</v>
      </c>
      <c r="F279" s="12033" t="s">
        <v>2420</v>
      </c>
      <c r="G279" s="12033" t="s">
        <v>3051</v>
      </c>
      <c r="H279" s="12033" t="s">
        <v>28</v>
      </c>
      <c r="I279" s="12033" t="s">
        <v>970</v>
      </c>
    </row>
    <row customHeight="1" ht="11.25">
      <c r="A280" s="12033" t="s">
        <v>2364</v>
      </c>
      <c r="B280" s="12033" t="s">
        <v>16</v>
      </c>
      <c r="C280" s="12033" t="s">
        <v>3052</v>
      </c>
      <c r="D280" s="12033" t="s">
        <v>3053</v>
      </c>
      <c r="E280" s="12033" t="s">
        <v>2366</v>
      </c>
      <c r="F280" s="12033" t="s">
        <v>2367</v>
      </c>
      <c r="G280" s="12033" t="s">
        <v>28</v>
      </c>
      <c r="H280" s="12033" t="s">
        <v>28</v>
      </c>
      <c r="I280" s="12033" t="s">
        <v>970</v>
      </c>
    </row>
    <row customHeight="1" ht="11.25">
      <c r="A281" s="12033" t="s">
        <v>2364</v>
      </c>
      <c r="B281" s="12033" t="s">
        <v>16</v>
      </c>
      <c r="C281" s="12033" t="s">
        <v>3054</v>
      </c>
      <c r="D281" s="12033" t="s">
        <v>3055</v>
      </c>
      <c r="E281" s="12033" t="s">
        <v>3056</v>
      </c>
      <c r="F281" s="12033" t="s">
        <v>2371</v>
      </c>
      <c r="G281" s="12033" t="s">
        <v>28</v>
      </c>
      <c r="H281" s="12033" t="s">
        <v>28</v>
      </c>
      <c r="I281" s="12033" t="s">
        <v>970</v>
      </c>
    </row>
    <row customHeight="1" ht="11.25">
      <c r="A282" s="12033" t="s">
        <v>2364</v>
      </c>
      <c r="B282" s="12033" t="s">
        <v>16</v>
      </c>
      <c r="C282" s="12033" t="s">
        <v>3057</v>
      </c>
      <c r="D282" s="12033" t="s">
        <v>3058</v>
      </c>
      <c r="E282" s="12033" t="s">
        <v>3059</v>
      </c>
      <c r="F282" s="12033" t="s">
        <v>2371</v>
      </c>
      <c r="G282" s="12033" t="s">
        <v>28</v>
      </c>
      <c r="H282" s="12033" t="s">
        <v>28</v>
      </c>
      <c r="I282" s="12033" t="s">
        <v>970</v>
      </c>
    </row>
    <row customHeight="1" ht="11.25">
      <c r="A283" s="12033" t="s">
        <v>2364</v>
      </c>
      <c r="B283" s="12033" t="s">
        <v>16</v>
      </c>
      <c r="C283" s="12033" t="s">
        <v>2710</v>
      </c>
      <c r="D283" s="12033" t="s">
        <v>2711</v>
      </c>
      <c r="E283" s="12033" t="s">
        <v>2712</v>
      </c>
      <c r="F283" s="12033" t="s">
        <v>2379</v>
      </c>
      <c r="G283" s="12033" t="s">
        <v>28</v>
      </c>
      <c r="H283" s="12033" t="s">
        <v>28</v>
      </c>
      <c r="I283" s="12033" t="s">
        <v>970</v>
      </c>
    </row>
    <row customHeight="1" ht="11.25">
      <c r="A284" s="12033" t="s">
        <v>2364</v>
      </c>
      <c r="B284" s="12033" t="s">
        <v>16</v>
      </c>
      <c r="C284" s="12033" t="s">
        <v>2721</v>
      </c>
      <c r="D284" s="12033" t="s">
        <v>2722</v>
      </c>
      <c r="E284" s="12033" t="s">
        <v>2723</v>
      </c>
      <c r="F284" s="12033" t="s">
        <v>2692</v>
      </c>
      <c r="G284" s="12033" t="s">
        <v>2724</v>
      </c>
      <c r="H284" s="12033" t="s">
        <v>28</v>
      </c>
      <c r="I284" s="12033" t="s">
        <v>970</v>
      </c>
    </row>
    <row customHeight="1" ht="11.25">
      <c r="A285" s="12033" t="s">
        <v>2364</v>
      </c>
      <c r="B285" s="12033" t="s">
        <v>16</v>
      </c>
      <c r="C285" s="12033" t="s">
        <v>2725</v>
      </c>
      <c r="D285" s="12033" t="s">
        <v>2726</v>
      </c>
      <c r="E285" s="12033" t="s">
        <v>2727</v>
      </c>
      <c r="F285" s="12033" t="s">
        <v>2420</v>
      </c>
      <c r="G285" s="12033" t="s">
        <v>2728</v>
      </c>
      <c r="H285" s="12033" t="s">
        <v>28</v>
      </c>
      <c r="I285" s="12033" t="s">
        <v>970</v>
      </c>
    </row>
    <row customHeight="1" ht="11.25">
      <c r="A286" s="12033" t="s">
        <v>2364</v>
      </c>
      <c r="B286" s="12033" t="s">
        <v>16</v>
      </c>
      <c r="C286" s="12033" t="s">
        <v>3060</v>
      </c>
      <c r="D286" s="12033" t="s">
        <v>3061</v>
      </c>
      <c r="E286" s="12033" t="s">
        <v>3062</v>
      </c>
      <c r="F286" s="12033" t="s">
        <v>2474</v>
      </c>
      <c r="G286" s="12033" t="s">
        <v>28</v>
      </c>
      <c r="H286" s="12033" t="s">
        <v>28</v>
      </c>
      <c r="I286" s="12033" t="s">
        <v>970</v>
      </c>
    </row>
    <row customHeight="1" ht="11.25">
      <c r="A287" s="12033" t="s">
        <v>2364</v>
      </c>
      <c r="B287" s="12033" t="s">
        <v>16</v>
      </c>
      <c r="C287" s="12033" t="s">
        <v>3063</v>
      </c>
      <c r="D287" s="12033" t="s">
        <v>3064</v>
      </c>
      <c r="E287" s="12033" t="s">
        <v>3065</v>
      </c>
      <c r="F287" s="12033" t="s">
        <v>2597</v>
      </c>
      <c r="G287" s="12033" t="s">
        <v>28</v>
      </c>
      <c r="H287" s="12033" t="s">
        <v>28</v>
      </c>
      <c r="I287" s="12033" t="s">
        <v>970</v>
      </c>
    </row>
    <row customHeight="1" ht="11.25">
      <c r="A288" s="12033" t="s">
        <v>2364</v>
      </c>
      <c r="B288" s="12033" t="s">
        <v>16</v>
      </c>
      <c r="C288" s="12033" t="s">
        <v>3066</v>
      </c>
      <c r="D288" s="12033" t="s">
        <v>3067</v>
      </c>
      <c r="E288" s="12033" t="s">
        <v>3068</v>
      </c>
      <c r="F288" s="12033" t="s">
        <v>3069</v>
      </c>
      <c r="G288" s="12033" t="s">
        <v>28</v>
      </c>
      <c r="H288" s="12033" t="s">
        <v>28</v>
      </c>
      <c r="I288" s="12033" t="s">
        <v>970</v>
      </c>
    </row>
    <row customHeight="1" ht="11.25">
      <c r="A289" s="12033" t="s">
        <v>2364</v>
      </c>
      <c r="B289" s="12033" t="s">
        <v>16</v>
      </c>
      <c r="C289" s="12033" t="s">
        <v>3070</v>
      </c>
      <c r="D289" s="12033" t="s">
        <v>3071</v>
      </c>
      <c r="E289" s="12033" t="s">
        <v>3072</v>
      </c>
      <c r="F289" s="12033" t="s">
        <v>2503</v>
      </c>
      <c r="G289" s="12033" t="s">
        <v>28</v>
      </c>
      <c r="H289" s="12033" t="s">
        <v>28</v>
      </c>
      <c r="I289" s="12033" t="s">
        <v>970</v>
      </c>
    </row>
    <row customHeight="1" ht="11.25">
      <c r="A290" s="12033" t="s">
        <v>2364</v>
      </c>
      <c r="B290" s="12033" t="s">
        <v>16</v>
      </c>
      <c r="C290" s="12033" t="s">
        <v>2739</v>
      </c>
      <c r="D290" s="12033" t="s">
        <v>2740</v>
      </c>
      <c r="E290" s="12033" t="s">
        <v>2741</v>
      </c>
      <c r="F290" s="12033" t="s">
        <v>2568</v>
      </c>
      <c r="G290" s="12033" t="s">
        <v>28</v>
      </c>
      <c r="H290" s="12033" t="s">
        <v>28</v>
      </c>
      <c r="I290" s="12033" t="s">
        <v>970</v>
      </c>
    </row>
    <row customHeight="1" ht="11.25">
      <c r="A291" s="12033" t="s">
        <v>2364</v>
      </c>
      <c r="B291" s="12033" t="s">
        <v>16</v>
      </c>
      <c r="C291" s="12033" t="s">
        <v>2742</v>
      </c>
      <c r="D291" s="12033" t="s">
        <v>2743</v>
      </c>
      <c r="E291" s="12033" t="s">
        <v>2744</v>
      </c>
      <c r="F291" s="12033" t="s">
        <v>2745</v>
      </c>
      <c r="G291" s="12033" t="s">
        <v>2746</v>
      </c>
      <c r="H291" s="12033" t="s">
        <v>28</v>
      </c>
      <c r="I291" s="12033" t="s">
        <v>970</v>
      </c>
    </row>
    <row customHeight="1" ht="11.25">
      <c r="A292" s="12033" t="s">
        <v>2364</v>
      </c>
      <c r="B292" s="12033" t="s">
        <v>16</v>
      </c>
      <c r="C292" s="12033" t="s">
        <v>2747</v>
      </c>
      <c r="D292" s="12033" t="s">
        <v>2748</v>
      </c>
      <c r="E292" s="12033" t="s">
        <v>2749</v>
      </c>
      <c r="F292" s="12033" t="s">
        <v>2568</v>
      </c>
      <c r="G292" s="12033" t="s">
        <v>28</v>
      </c>
      <c r="H292" s="12033" t="s">
        <v>28</v>
      </c>
      <c r="I292" s="12033" t="s">
        <v>970</v>
      </c>
    </row>
    <row customHeight="1" ht="11.25">
      <c r="A293" s="12033" t="s">
        <v>2364</v>
      </c>
      <c r="B293" s="12033" t="s">
        <v>16</v>
      </c>
      <c r="C293" s="12033" t="s">
        <v>2753</v>
      </c>
      <c r="D293" s="12033" t="s">
        <v>2754</v>
      </c>
      <c r="E293" s="12033" t="s">
        <v>2755</v>
      </c>
      <c r="F293" s="12033" t="s">
        <v>2503</v>
      </c>
      <c r="G293" s="12033" t="s">
        <v>28</v>
      </c>
      <c r="H293" s="12033" t="s">
        <v>28</v>
      </c>
      <c r="I293" s="12033" t="s">
        <v>970</v>
      </c>
    </row>
    <row customHeight="1" ht="11.25">
      <c r="A294" s="12033" t="s">
        <v>2364</v>
      </c>
      <c r="B294" s="12033" t="s">
        <v>16</v>
      </c>
      <c r="C294" s="12033" t="s">
        <v>3073</v>
      </c>
      <c r="D294" s="12033" t="s">
        <v>3074</v>
      </c>
      <c r="E294" s="12033" t="s">
        <v>3075</v>
      </c>
      <c r="F294" s="12033" t="s">
        <v>2885</v>
      </c>
      <c r="G294" s="12033" t="s">
        <v>28</v>
      </c>
      <c r="H294" s="12033" t="s">
        <v>28</v>
      </c>
      <c r="I294" s="12033" t="s">
        <v>970</v>
      </c>
    </row>
    <row customHeight="1" ht="11.25">
      <c r="A295" s="12033" t="s">
        <v>2364</v>
      </c>
      <c r="B295" s="12033" t="s">
        <v>16</v>
      </c>
      <c r="C295" s="12033" t="s">
        <v>3076</v>
      </c>
      <c r="D295" s="12033" t="s">
        <v>3077</v>
      </c>
      <c r="E295" s="12033" t="s">
        <v>3078</v>
      </c>
      <c r="F295" s="12033" t="s">
        <v>2885</v>
      </c>
      <c r="G295" s="12033" t="s">
        <v>28</v>
      </c>
      <c r="H295" s="12033" t="s">
        <v>28</v>
      </c>
      <c r="I295" s="12033" t="s">
        <v>970</v>
      </c>
    </row>
    <row customHeight="1" ht="11.25">
      <c r="A296" s="12033" t="s">
        <v>2364</v>
      </c>
      <c r="B296" s="12033" t="s">
        <v>16</v>
      </c>
      <c r="C296" s="12033" t="s">
        <v>3079</v>
      </c>
      <c r="D296" s="12033" t="s">
        <v>3080</v>
      </c>
      <c r="E296" s="12033" t="s">
        <v>3081</v>
      </c>
      <c r="F296" s="12033" t="s">
        <v>2396</v>
      </c>
      <c r="G296" s="12033" t="s">
        <v>28</v>
      </c>
      <c r="H296" s="12033" t="s">
        <v>28</v>
      </c>
      <c r="I296" s="12033" t="s">
        <v>970</v>
      </c>
    </row>
    <row customHeight="1" ht="11.25">
      <c r="A297" s="12033" t="s">
        <v>2364</v>
      </c>
      <c r="B297" s="12033" t="s">
        <v>16</v>
      </c>
      <c r="C297" s="12033" t="s">
        <v>3082</v>
      </c>
      <c r="D297" s="12033" t="s">
        <v>3083</v>
      </c>
      <c r="E297" s="12033" t="s">
        <v>3084</v>
      </c>
      <c r="F297" s="12033" t="s">
        <v>2762</v>
      </c>
      <c r="G297" s="12033" t="s">
        <v>28</v>
      </c>
      <c r="H297" s="12033" t="s">
        <v>28</v>
      </c>
      <c r="I297" s="12033" t="s">
        <v>970</v>
      </c>
    </row>
    <row customHeight="1" ht="11.25">
      <c r="A298" s="12033" t="s">
        <v>2364</v>
      </c>
      <c r="B298" s="12033" t="s">
        <v>16</v>
      </c>
      <c r="C298" s="12033" t="s">
        <v>3085</v>
      </c>
      <c r="D298" s="12033" t="s">
        <v>3086</v>
      </c>
      <c r="E298" s="12033" t="s">
        <v>3087</v>
      </c>
      <c r="F298" s="12033" t="s">
        <v>2554</v>
      </c>
      <c r="G298" s="12033" t="s">
        <v>28</v>
      </c>
      <c r="H298" s="12033" t="s">
        <v>28</v>
      </c>
      <c r="I298" s="12033" t="s">
        <v>970</v>
      </c>
    </row>
    <row customHeight="1" ht="11.25">
      <c r="A299" s="12033" t="s">
        <v>2364</v>
      </c>
      <c r="B299" s="12033" t="s">
        <v>16</v>
      </c>
      <c r="C299" s="12033" t="s">
        <v>2759</v>
      </c>
      <c r="D299" s="12033" t="s">
        <v>2760</v>
      </c>
      <c r="E299" s="12033" t="s">
        <v>2761</v>
      </c>
      <c r="F299" s="12033" t="s">
        <v>2762</v>
      </c>
      <c r="G299" s="12033" t="s">
        <v>28</v>
      </c>
      <c r="H299" s="12033" t="s">
        <v>28</v>
      </c>
      <c r="I299" s="12033" t="s">
        <v>970</v>
      </c>
    </row>
    <row customHeight="1" ht="11.25">
      <c r="A300" s="12033" t="s">
        <v>2364</v>
      </c>
      <c r="B300" s="12033" t="s">
        <v>16</v>
      </c>
      <c r="C300" s="12033" t="s">
        <v>3088</v>
      </c>
      <c r="D300" s="12033" t="s">
        <v>3089</v>
      </c>
      <c r="E300" s="12033" t="s">
        <v>3090</v>
      </c>
      <c r="F300" s="12033" t="s">
        <v>2503</v>
      </c>
      <c r="G300" s="12033" t="s">
        <v>28</v>
      </c>
      <c r="H300" s="12033" t="s">
        <v>28</v>
      </c>
      <c r="I300" s="12033" t="s">
        <v>970</v>
      </c>
    </row>
    <row customHeight="1" ht="11.25">
      <c r="A301" s="12033" t="s">
        <v>2364</v>
      </c>
      <c r="B301" s="12033" t="s">
        <v>16</v>
      </c>
      <c r="C301" s="12033" t="s">
        <v>3091</v>
      </c>
      <c r="D301" s="12033" t="s">
        <v>3092</v>
      </c>
      <c r="E301" s="12033" t="s">
        <v>3093</v>
      </c>
      <c r="F301" s="12033" t="s">
        <v>2945</v>
      </c>
      <c r="G301" s="12033" t="s">
        <v>3094</v>
      </c>
      <c r="H301" s="12033" t="s">
        <v>28</v>
      </c>
      <c r="I301" s="12033" t="s">
        <v>970</v>
      </c>
    </row>
    <row customHeight="1" ht="11.25">
      <c r="A302" s="12033" t="s">
        <v>2364</v>
      </c>
      <c r="B302" s="12033" t="s">
        <v>16</v>
      </c>
      <c r="C302" s="12033" t="s">
        <v>3095</v>
      </c>
      <c r="D302" s="12033" t="s">
        <v>3096</v>
      </c>
      <c r="E302" s="12033" t="s">
        <v>3097</v>
      </c>
      <c r="F302" s="12033" t="s">
        <v>2474</v>
      </c>
      <c r="G302" s="12033" t="s">
        <v>28</v>
      </c>
      <c r="H302" s="12033" t="s">
        <v>28</v>
      </c>
      <c r="I302" s="12033" t="s">
        <v>970</v>
      </c>
    </row>
    <row customHeight="1" ht="11.25">
      <c r="A303" s="12033" t="s">
        <v>2364</v>
      </c>
      <c r="B303" s="12033" t="s">
        <v>16</v>
      </c>
      <c r="C303" s="12033" t="s">
        <v>3098</v>
      </c>
      <c r="D303" s="12033" t="s">
        <v>3099</v>
      </c>
      <c r="E303" s="12033" t="s">
        <v>3100</v>
      </c>
      <c r="F303" s="12033" t="s">
        <v>2495</v>
      </c>
      <c r="G303" s="12033" t="s">
        <v>28</v>
      </c>
      <c r="H303" s="12033" t="s">
        <v>28</v>
      </c>
      <c r="I303" s="12033" t="s">
        <v>970</v>
      </c>
    </row>
    <row customHeight="1" ht="11.25">
      <c r="A304" s="12033" t="s">
        <v>2364</v>
      </c>
      <c r="B304" s="12033" t="s">
        <v>16</v>
      </c>
      <c r="C304" s="12033" t="s">
        <v>3101</v>
      </c>
      <c r="D304" s="12033" t="s">
        <v>3102</v>
      </c>
      <c r="E304" s="12033" t="s">
        <v>3103</v>
      </c>
      <c r="F304" s="12033" t="s">
        <v>2371</v>
      </c>
      <c r="G304" s="12033" t="s">
        <v>28</v>
      </c>
      <c r="H304" s="12033" t="s">
        <v>28</v>
      </c>
      <c r="I304" s="12033" t="s">
        <v>970</v>
      </c>
    </row>
    <row customHeight="1" ht="11.25">
      <c r="A305" s="12033" t="s">
        <v>2364</v>
      </c>
      <c r="B305" s="12033" t="s">
        <v>16</v>
      </c>
      <c r="C305" s="12033" t="s">
        <v>3104</v>
      </c>
      <c r="D305" s="12033" t="s">
        <v>3105</v>
      </c>
      <c r="E305" s="12033" t="s">
        <v>3106</v>
      </c>
      <c r="F305" s="12033" t="s">
        <v>2527</v>
      </c>
      <c r="G305" s="12033" t="s">
        <v>28</v>
      </c>
      <c r="H305" s="12033" t="s">
        <v>28</v>
      </c>
      <c r="I305" s="12033" t="s">
        <v>970</v>
      </c>
    </row>
    <row customHeight="1" ht="11.25">
      <c r="A306" s="12033" t="s">
        <v>2364</v>
      </c>
      <c r="B306" s="12033" t="s">
        <v>16</v>
      </c>
      <c r="C306" s="12033" t="s">
        <v>3107</v>
      </c>
      <c r="D306" s="12033" t="s">
        <v>3108</v>
      </c>
      <c r="E306" s="12033" t="s">
        <v>3109</v>
      </c>
      <c r="F306" s="12033" t="s">
        <v>2885</v>
      </c>
      <c r="G306" s="12033" t="s">
        <v>3110</v>
      </c>
      <c r="H306" s="12033" t="s">
        <v>28</v>
      </c>
      <c r="I306" s="12033" t="s">
        <v>970</v>
      </c>
    </row>
    <row customHeight="1" ht="11.25">
      <c r="A307" s="12033" t="s">
        <v>2364</v>
      </c>
      <c r="B307" s="12033" t="s">
        <v>16</v>
      </c>
      <c r="C307" s="12033" t="s">
        <v>3111</v>
      </c>
      <c r="D307" s="12033" t="s">
        <v>3112</v>
      </c>
      <c r="E307" s="12033" t="s">
        <v>3113</v>
      </c>
      <c r="F307" s="12033" t="s">
        <v>2429</v>
      </c>
      <c r="G307" s="12033" t="s">
        <v>28</v>
      </c>
      <c r="H307" s="12033" t="s">
        <v>28</v>
      </c>
      <c r="I307" s="12033" t="s">
        <v>970</v>
      </c>
    </row>
    <row customHeight="1" ht="11.25">
      <c r="A308" s="12033" t="s">
        <v>2364</v>
      </c>
      <c r="B308" s="12033" t="s">
        <v>16</v>
      </c>
      <c r="C308" s="12033" t="s">
        <v>2789</v>
      </c>
      <c r="D308" s="12033" t="s">
        <v>2790</v>
      </c>
      <c r="E308" s="12033" t="s">
        <v>2791</v>
      </c>
      <c r="F308" s="12033" t="s">
        <v>2396</v>
      </c>
      <c r="G308" s="12033" t="s">
        <v>28</v>
      </c>
      <c r="H308" s="12033" t="s">
        <v>28</v>
      </c>
      <c r="I308" s="12033" t="s">
        <v>970</v>
      </c>
    </row>
    <row customHeight="1" ht="11.25">
      <c r="A309" s="12033" t="s">
        <v>2364</v>
      </c>
      <c r="B309" s="12033" t="s">
        <v>16</v>
      </c>
      <c r="C309" s="12033" t="s">
        <v>28</v>
      </c>
      <c r="D309" s="12033" t="s">
        <v>2365</v>
      </c>
      <c r="E309" s="12033" t="s">
        <v>2366</v>
      </c>
      <c r="F309" s="12033" t="s">
        <v>2367</v>
      </c>
      <c r="G309" s="12033" t="s">
        <v>28</v>
      </c>
      <c r="H309" s="12033" t="s">
        <v>28</v>
      </c>
      <c r="I309" s="12033" t="s">
        <v>1023</v>
      </c>
    </row>
    <row customHeight="1" ht="11.25">
      <c r="A310" s="12033" t="s">
        <v>2364</v>
      </c>
      <c r="B310" s="12033" t="s">
        <v>16</v>
      </c>
      <c r="C310" s="12033" t="s">
        <v>2368</v>
      </c>
      <c r="D310" s="12033" t="s">
        <v>2369</v>
      </c>
      <c r="E310" s="12033" t="s">
        <v>2370</v>
      </c>
      <c r="F310" s="12033" t="s">
        <v>2371</v>
      </c>
      <c r="G310" s="12033" t="s">
        <v>28</v>
      </c>
      <c r="H310" s="12033" t="s">
        <v>28</v>
      </c>
      <c r="I310" s="12033" t="s">
        <v>1023</v>
      </c>
    </row>
    <row customHeight="1" ht="11.25">
      <c r="A311" s="12033" t="s">
        <v>2364</v>
      </c>
      <c r="B311" s="12033" t="s">
        <v>16</v>
      </c>
      <c r="C311" s="12033" t="s">
        <v>2376</v>
      </c>
      <c r="D311" s="12033" t="s">
        <v>2377</v>
      </c>
      <c r="E311" s="12033" t="s">
        <v>2378</v>
      </c>
      <c r="F311" s="12033" t="s">
        <v>2379</v>
      </c>
      <c r="G311" s="12033" t="s">
        <v>28</v>
      </c>
      <c r="H311" s="12033" t="s">
        <v>28</v>
      </c>
      <c r="I311" s="12033" t="s">
        <v>1023</v>
      </c>
    </row>
    <row customHeight="1" ht="11.25">
      <c r="A312" s="12033" t="s">
        <v>2364</v>
      </c>
      <c r="B312" s="12033" t="s">
        <v>16</v>
      </c>
      <c r="C312" s="12033" t="s">
        <v>2384</v>
      </c>
      <c r="D312" s="12033" t="s">
        <v>2381</v>
      </c>
      <c r="E312" s="12033" t="s">
        <v>2382</v>
      </c>
      <c r="F312" s="12033" t="s">
        <v>2385</v>
      </c>
      <c r="G312" s="12033" t="s">
        <v>2386</v>
      </c>
      <c r="H312" s="12033" t="s">
        <v>28</v>
      </c>
      <c r="I312" s="12033" t="s">
        <v>1023</v>
      </c>
    </row>
    <row customHeight="1" ht="11.25">
      <c r="A313" s="12033" t="s">
        <v>2364</v>
      </c>
      <c r="B313" s="12033" t="s">
        <v>16</v>
      </c>
      <c r="C313" s="12033" t="s">
        <v>2393</v>
      </c>
      <c r="D313" s="12033" t="s">
        <v>2394</v>
      </c>
      <c r="E313" s="12033" t="s">
        <v>2395</v>
      </c>
      <c r="F313" s="12033" t="s">
        <v>2396</v>
      </c>
      <c r="G313" s="12033" t="s">
        <v>28</v>
      </c>
      <c r="H313" s="12033" t="s">
        <v>28</v>
      </c>
      <c r="I313" s="12033" t="s">
        <v>1023</v>
      </c>
    </row>
    <row customHeight="1" ht="11.25">
      <c r="A314" s="12033" t="s">
        <v>2364</v>
      </c>
      <c r="B314" s="12033" t="s">
        <v>16</v>
      </c>
      <c r="C314" s="12033" t="s">
        <v>2405</v>
      </c>
      <c r="D314" s="12033" t="s">
        <v>2406</v>
      </c>
      <c r="E314" s="12033" t="s">
        <v>2407</v>
      </c>
      <c r="F314" s="12033" t="s">
        <v>2408</v>
      </c>
      <c r="G314" s="12033" t="s">
        <v>28</v>
      </c>
      <c r="H314" s="12033" t="s">
        <v>28</v>
      </c>
      <c r="I314" s="12033" t="s">
        <v>1023</v>
      </c>
    </row>
    <row customHeight="1" ht="11.25">
      <c r="A315" s="12033" t="s">
        <v>2364</v>
      </c>
      <c r="B315" s="12033" t="s">
        <v>16</v>
      </c>
      <c r="C315" s="12033" t="s">
        <v>2814</v>
      </c>
      <c r="D315" s="12033" t="s">
        <v>2815</v>
      </c>
      <c r="E315" s="12033" t="s">
        <v>2816</v>
      </c>
      <c r="F315" s="12033" t="s">
        <v>2610</v>
      </c>
      <c r="G315" s="12033" t="s">
        <v>2817</v>
      </c>
      <c r="H315" s="12033" t="s">
        <v>28</v>
      </c>
      <c r="I315" s="12033" t="s">
        <v>1023</v>
      </c>
    </row>
    <row customHeight="1" ht="11.25">
      <c r="A316" s="12033" t="s">
        <v>2364</v>
      </c>
      <c r="B316" s="12033" t="s">
        <v>16</v>
      </c>
      <c r="C316" s="12033" t="s">
        <v>3114</v>
      </c>
      <c r="D316" s="12033" t="s">
        <v>3115</v>
      </c>
      <c r="E316" s="12033" t="s">
        <v>3116</v>
      </c>
      <c r="F316" s="12033" t="s">
        <v>2367</v>
      </c>
      <c r="G316" s="12033" t="s">
        <v>28</v>
      </c>
      <c r="H316" s="12033" t="s">
        <v>28</v>
      </c>
      <c r="I316" s="12033" t="s">
        <v>1023</v>
      </c>
    </row>
    <row customHeight="1" ht="11.25">
      <c r="A317" s="12033" t="s">
        <v>2364</v>
      </c>
      <c r="B317" s="12033" t="s">
        <v>16</v>
      </c>
      <c r="C317" s="12033" t="s">
        <v>2414</v>
      </c>
      <c r="D317" s="12033" t="s">
        <v>2415</v>
      </c>
      <c r="E317" s="12033" t="s">
        <v>2416</v>
      </c>
      <c r="F317" s="12033" t="s">
        <v>2375</v>
      </c>
      <c r="G317" s="12033" t="s">
        <v>28</v>
      </c>
      <c r="H317" s="12033" t="s">
        <v>28</v>
      </c>
      <c r="I317" s="12033" t="s">
        <v>1023</v>
      </c>
    </row>
    <row customHeight="1" ht="11.25">
      <c r="A318" s="12033" t="s">
        <v>2364</v>
      </c>
      <c r="B318" s="12033" t="s">
        <v>16</v>
      </c>
      <c r="C318" s="12033" t="s">
        <v>2417</v>
      </c>
      <c r="D318" s="12033" t="s">
        <v>2418</v>
      </c>
      <c r="E318" s="12033" t="s">
        <v>2419</v>
      </c>
      <c r="F318" s="12033" t="s">
        <v>2420</v>
      </c>
      <c r="G318" s="12033" t="s">
        <v>28</v>
      </c>
      <c r="H318" s="12033" t="s">
        <v>28</v>
      </c>
      <c r="I318" s="12033" t="s">
        <v>1023</v>
      </c>
    </row>
    <row customHeight="1" ht="11.25">
      <c r="A319" s="12033" t="s">
        <v>2364</v>
      </c>
      <c r="B319" s="12033" t="s">
        <v>16</v>
      </c>
      <c r="C319" s="12033" t="s">
        <v>3117</v>
      </c>
      <c r="D319" s="12033" t="s">
        <v>3118</v>
      </c>
      <c r="E319" s="12033" t="s">
        <v>3119</v>
      </c>
      <c r="F319" s="12033" t="s">
        <v>2371</v>
      </c>
      <c r="G319" s="12033" t="s">
        <v>3120</v>
      </c>
      <c r="H319" s="12033" t="s">
        <v>28</v>
      </c>
      <c r="I319" s="12033" t="s">
        <v>1023</v>
      </c>
    </row>
    <row customHeight="1" ht="11.25">
      <c r="A320" s="12033" t="s">
        <v>2364</v>
      </c>
      <c r="B320" s="12033" t="s">
        <v>16</v>
      </c>
      <c r="C320" s="12033" t="s">
        <v>2818</v>
      </c>
      <c r="D320" s="12033" t="s">
        <v>2819</v>
      </c>
      <c r="E320" s="12033" t="s">
        <v>2820</v>
      </c>
      <c r="F320" s="12033" t="s">
        <v>2396</v>
      </c>
      <c r="G320" s="12033" t="s">
        <v>2821</v>
      </c>
      <c r="H320" s="12033" t="s">
        <v>28</v>
      </c>
      <c r="I320" s="12033" t="s">
        <v>1023</v>
      </c>
    </row>
    <row customHeight="1" ht="11.25">
      <c r="A321" s="12033" t="s">
        <v>2364</v>
      </c>
      <c r="B321" s="12033" t="s">
        <v>16</v>
      </c>
      <c r="C321" s="12033" t="s">
        <v>2822</v>
      </c>
      <c r="D321" s="12033" t="s">
        <v>2823</v>
      </c>
      <c r="E321" s="12033" t="s">
        <v>2824</v>
      </c>
      <c r="F321" s="12033" t="s">
        <v>2375</v>
      </c>
      <c r="G321" s="12033" t="s">
        <v>28</v>
      </c>
      <c r="H321" s="12033" t="s">
        <v>28</v>
      </c>
      <c r="I321" s="12033" t="s">
        <v>1023</v>
      </c>
    </row>
    <row customHeight="1" ht="11.25">
      <c r="A322" s="12033" t="s">
        <v>2364</v>
      </c>
      <c r="B322" s="12033" t="s">
        <v>16</v>
      </c>
      <c r="C322" s="12033" t="s">
        <v>2434</v>
      </c>
      <c r="D322" s="12033" t="s">
        <v>2435</v>
      </c>
      <c r="E322" s="12033" t="s">
        <v>2436</v>
      </c>
      <c r="F322" s="12033" t="s">
        <v>2437</v>
      </c>
      <c r="G322" s="12033" t="s">
        <v>28</v>
      </c>
      <c r="H322" s="12033" t="s">
        <v>28</v>
      </c>
      <c r="I322" s="12033" t="s">
        <v>1023</v>
      </c>
    </row>
    <row customHeight="1" ht="11.25">
      <c r="A323" s="12033" t="s">
        <v>2364</v>
      </c>
      <c r="B323" s="12033" t="s">
        <v>16</v>
      </c>
      <c r="C323" s="12033" t="s">
        <v>2825</v>
      </c>
      <c r="D323" s="12033" t="s">
        <v>2826</v>
      </c>
      <c r="E323" s="12033" t="s">
        <v>2827</v>
      </c>
      <c r="F323" s="12033" t="s">
        <v>2788</v>
      </c>
      <c r="G323" s="12033" t="s">
        <v>2828</v>
      </c>
      <c r="H323" s="12033" t="s">
        <v>28</v>
      </c>
      <c r="I323" s="12033" t="s">
        <v>1023</v>
      </c>
    </row>
    <row customHeight="1" ht="11.25">
      <c r="A324" s="12033" t="s">
        <v>2364</v>
      </c>
      <c r="B324" s="12033" t="s">
        <v>16</v>
      </c>
      <c r="C324" s="12033" t="s">
        <v>2446</v>
      </c>
      <c r="D324" s="12033" t="s">
        <v>2447</v>
      </c>
      <c r="E324" s="12033" t="s">
        <v>2448</v>
      </c>
      <c r="F324" s="12033" t="s">
        <v>2367</v>
      </c>
      <c r="G324" s="12033" t="s">
        <v>2449</v>
      </c>
      <c r="H324" s="12033" t="s">
        <v>28</v>
      </c>
      <c r="I324" s="12033" t="s">
        <v>1023</v>
      </c>
    </row>
    <row customHeight="1" ht="11.25">
      <c r="A325" s="12033" t="s">
        <v>2364</v>
      </c>
      <c r="B325" s="12033" t="s">
        <v>16</v>
      </c>
      <c r="C325" s="12033" t="s">
        <v>2829</v>
      </c>
      <c r="D325" s="12033" t="s">
        <v>2830</v>
      </c>
      <c r="E325" s="12033" t="s">
        <v>2831</v>
      </c>
      <c r="F325" s="12033" t="s">
        <v>2832</v>
      </c>
      <c r="G325" s="12033" t="s">
        <v>28</v>
      </c>
      <c r="H325" s="12033" t="s">
        <v>28</v>
      </c>
      <c r="I325" s="12033" t="s">
        <v>1023</v>
      </c>
    </row>
    <row customHeight="1" ht="11.25">
      <c r="A326" s="12033" t="s">
        <v>2364</v>
      </c>
      <c r="B326" s="12033" t="s">
        <v>16</v>
      </c>
      <c r="C326" s="12033" t="s">
        <v>2468</v>
      </c>
      <c r="D326" s="12033" t="s">
        <v>2469</v>
      </c>
      <c r="E326" s="12033" t="s">
        <v>2466</v>
      </c>
      <c r="F326" s="12033" t="s">
        <v>2470</v>
      </c>
      <c r="G326" s="12033" t="s">
        <v>28</v>
      </c>
      <c r="H326" s="12033" t="s">
        <v>28</v>
      </c>
      <c r="I326" s="12033" t="s">
        <v>1023</v>
      </c>
    </row>
    <row customHeight="1" ht="11.25">
      <c r="A327" s="12033" t="s">
        <v>2364</v>
      </c>
      <c r="B327" s="12033" t="s">
        <v>16</v>
      </c>
      <c r="C327" s="12033" t="s">
        <v>2833</v>
      </c>
      <c r="D327" s="12033" t="s">
        <v>2834</v>
      </c>
      <c r="E327" s="12033" t="s">
        <v>2835</v>
      </c>
      <c r="F327" s="12033" t="s">
        <v>2503</v>
      </c>
      <c r="G327" s="12033" t="s">
        <v>28</v>
      </c>
      <c r="H327" s="12033" t="s">
        <v>28</v>
      </c>
      <c r="I327" s="12033" t="s">
        <v>1023</v>
      </c>
    </row>
    <row customHeight="1" ht="11.25">
      <c r="A328" s="12033" t="s">
        <v>2364</v>
      </c>
      <c r="B328" s="12033" t="s">
        <v>16</v>
      </c>
      <c r="C328" s="12033" t="s">
        <v>2839</v>
      </c>
      <c r="D328" s="12033" t="s">
        <v>2840</v>
      </c>
      <c r="E328" s="12033" t="s">
        <v>2841</v>
      </c>
      <c r="F328" s="12033" t="s">
        <v>692</v>
      </c>
      <c r="G328" s="12033" t="s">
        <v>28</v>
      </c>
      <c r="H328" s="12033" t="s">
        <v>28</v>
      </c>
      <c r="I328" s="12033" t="s">
        <v>1023</v>
      </c>
    </row>
    <row customHeight="1" ht="11.25">
      <c r="A329" s="12033" t="s">
        <v>2364</v>
      </c>
      <c r="B329" s="12033" t="s">
        <v>16</v>
      </c>
      <c r="C329" s="12033" t="s">
        <v>2845</v>
      </c>
      <c r="D329" s="12033" t="s">
        <v>49</v>
      </c>
      <c r="E329" s="12033" t="s">
        <v>52</v>
      </c>
      <c r="F329" s="12033" t="s">
        <v>2846</v>
      </c>
      <c r="G329" s="12033" t="s">
        <v>28</v>
      </c>
      <c r="H329" s="12033" t="s">
        <v>28</v>
      </c>
      <c r="I329" s="12033" t="s">
        <v>1023</v>
      </c>
    </row>
    <row customHeight="1" ht="11.25">
      <c r="A330" s="12033" t="s">
        <v>2364</v>
      </c>
      <c r="B330" s="12033" t="s">
        <v>16</v>
      </c>
      <c r="C330" s="12033" t="s">
        <v>2795</v>
      </c>
      <c r="D330" s="12033" t="s">
        <v>49</v>
      </c>
      <c r="E330" s="12033" t="s">
        <v>52</v>
      </c>
      <c r="F330" s="12033" t="s">
        <v>2796</v>
      </c>
      <c r="G330" s="12033" t="s">
        <v>28</v>
      </c>
      <c r="H330" s="12033" t="s">
        <v>28</v>
      </c>
      <c r="I330" s="12033" t="s">
        <v>1023</v>
      </c>
    </row>
    <row customHeight="1" ht="11.25">
      <c r="A331" s="12033" t="s">
        <v>2364</v>
      </c>
      <c r="B331" s="12033" t="s">
        <v>16</v>
      </c>
      <c r="C331" s="12033" t="s">
        <v>2797</v>
      </c>
      <c r="D331" s="12033" t="s">
        <v>49</v>
      </c>
      <c r="E331" s="12033" t="s">
        <v>52</v>
      </c>
      <c r="F331" s="12033" t="s">
        <v>2798</v>
      </c>
      <c r="G331" s="12033" t="s">
        <v>28</v>
      </c>
      <c r="H331" s="12033" t="s">
        <v>28</v>
      </c>
      <c r="I331" s="12033" t="s">
        <v>1023</v>
      </c>
    </row>
    <row customHeight="1" ht="11.25">
      <c r="A332" s="12033" t="s">
        <v>2364</v>
      </c>
      <c r="B332" s="12033" t="s">
        <v>16</v>
      </c>
      <c r="C332" s="12033" t="s">
        <v>2799</v>
      </c>
      <c r="D332" s="12033" t="s">
        <v>49</v>
      </c>
      <c r="E332" s="12033" t="s">
        <v>52</v>
      </c>
      <c r="F332" s="12033" t="s">
        <v>2800</v>
      </c>
      <c r="G332" s="12033" t="s">
        <v>28</v>
      </c>
      <c r="H332" s="12033" t="s">
        <v>28</v>
      </c>
      <c r="I332" s="12033" t="s">
        <v>1023</v>
      </c>
    </row>
    <row customHeight="1" ht="11.25">
      <c r="A333" s="12033" t="s">
        <v>2364</v>
      </c>
      <c r="B333" s="12033" t="s">
        <v>16</v>
      </c>
      <c r="C333" s="12033" t="s">
        <v>2847</v>
      </c>
      <c r="D333" s="12033" t="s">
        <v>49</v>
      </c>
      <c r="E333" s="12033" t="s">
        <v>52</v>
      </c>
      <c r="F333" s="12033" t="s">
        <v>2848</v>
      </c>
      <c r="G333" s="12033" t="s">
        <v>28</v>
      </c>
      <c r="H333" s="12033" t="s">
        <v>28</v>
      </c>
      <c r="I333" s="12033" t="s">
        <v>1023</v>
      </c>
    </row>
    <row customHeight="1" ht="11.25">
      <c r="A334" s="12033" t="s">
        <v>2364</v>
      </c>
      <c r="B334" s="12033" t="s">
        <v>16</v>
      </c>
      <c r="C334" s="12033" t="s">
        <v>2801</v>
      </c>
      <c r="D334" s="12033" t="s">
        <v>49</v>
      </c>
      <c r="E334" s="12033" t="s">
        <v>52</v>
      </c>
      <c r="F334" s="12033" t="s">
        <v>2802</v>
      </c>
      <c r="G334" s="12033" t="s">
        <v>28</v>
      </c>
      <c r="H334" s="12033" t="s">
        <v>28</v>
      </c>
      <c r="I334" s="12033" t="s">
        <v>1023</v>
      </c>
    </row>
    <row customHeight="1" ht="11.25">
      <c r="A335" s="12033" t="s">
        <v>2364</v>
      </c>
      <c r="B335" s="12033" t="s">
        <v>16</v>
      </c>
      <c r="C335" s="12033" t="s">
        <v>2803</v>
      </c>
      <c r="D335" s="12033" t="s">
        <v>49</v>
      </c>
      <c r="E335" s="12033" t="s">
        <v>52</v>
      </c>
      <c r="F335" s="12033" t="s">
        <v>2804</v>
      </c>
      <c r="G335" s="12033" t="s">
        <v>28</v>
      </c>
      <c r="H335" s="12033" t="s">
        <v>28</v>
      </c>
      <c r="I335" s="12033" t="s">
        <v>1023</v>
      </c>
    </row>
    <row customHeight="1" ht="11.25">
      <c r="A336" s="12033" t="s">
        <v>2364</v>
      </c>
      <c r="B336" s="12033" t="s">
        <v>16</v>
      </c>
      <c r="C336" s="12033" t="s">
        <v>2805</v>
      </c>
      <c r="D336" s="12033" t="s">
        <v>49</v>
      </c>
      <c r="E336" s="12033" t="s">
        <v>52</v>
      </c>
      <c r="F336" s="12033" t="s">
        <v>2806</v>
      </c>
      <c r="G336" s="12033" t="s">
        <v>28</v>
      </c>
      <c r="H336" s="12033" t="s">
        <v>28</v>
      </c>
      <c r="I336" s="12033" t="s">
        <v>1023</v>
      </c>
    </row>
    <row customHeight="1" ht="11.25">
      <c r="A337" s="12033" t="s">
        <v>2364</v>
      </c>
      <c r="B337" s="12033" t="s">
        <v>16</v>
      </c>
      <c r="C337" s="12033" t="s">
        <v>2807</v>
      </c>
      <c r="D337" s="12033" t="s">
        <v>49</v>
      </c>
      <c r="E337" s="12033" t="s">
        <v>52</v>
      </c>
      <c r="F337" s="12033" t="s">
        <v>2808</v>
      </c>
      <c r="G337" s="12033" t="s">
        <v>28</v>
      </c>
      <c r="H337" s="12033" t="s">
        <v>28</v>
      </c>
      <c r="I337" s="12033" t="s">
        <v>1023</v>
      </c>
    </row>
    <row customHeight="1" ht="11.25">
      <c r="A338" s="12033" t="s">
        <v>2364</v>
      </c>
      <c r="B338" s="12033" t="s">
        <v>16</v>
      </c>
      <c r="C338" s="12033" t="s">
        <v>2809</v>
      </c>
      <c r="D338" s="12033" t="s">
        <v>49</v>
      </c>
      <c r="E338" s="12033" t="s">
        <v>52</v>
      </c>
      <c r="F338" s="12033" t="s">
        <v>2810</v>
      </c>
      <c r="G338" s="12033" t="s">
        <v>28</v>
      </c>
      <c r="H338" s="12033" t="s">
        <v>28</v>
      </c>
      <c r="I338" s="12033" t="s">
        <v>1023</v>
      </c>
    </row>
    <row customHeight="1" ht="11.25">
      <c r="A339" s="12033" t="s">
        <v>2364</v>
      </c>
      <c r="B339" s="12033" t="s">
        <v>16</v>
      </c>
      <c r="C339" s="12033" t="s">
        <v>13</v>
      </c>
      <c r="D339" s="12033" t="s">
        <v>49</v>
      </c>
      <c r="E339" s="12033" t="s">
        <v>52</v>
      </c>
      <c r="F339" s="12033" t="s">
        <v>54</v>
      </c>
      <c r="G339" s="12033" t="s">
        <v>28</v>
      </c>
      <c r="H339" s="12033" t="s">
        <v>28</v>
      </c>
      <c r="I339" s="12033" t="s">
        <v>1023</v>
      </c>
    </row>
    <row customHeight="1" ht="11.25">
      <c r="A340" s="12033" t="s">
        <v>2364</v>
      </c>
      <c r="B340" s="12033" t="s">
        <v>16</v>
      </c>
      <c r="C340" s="12033" t="s">
        <v>2849</v>
      </c>
      <c r="D340" s="12033" t="s">
        <v>2850</v>
      </c>
      <c r="E340" s="12033" t="s">
        <v>2851</v>
      </c>
      <c r="F340" s="12033" t="s">
        <v>2396</v>
      </c>
      <c r="G340" s="12033" t="s">
        <v>28</v>
      </c>
      <c r="H340" s="12033" t="s">
        <v>28</v>
      </c>
      <c r="I340" s="12033" t="s">
        <v>1023</v>
      </c>
    </row>
    <row customHeight="1" ht="11.25">
      <c r="A341" s="12033" t="s">
        <v>2364</v>
      </c>
      <c r="B341" s="12033" t="s">
        <v>16</v>
      </c>
      <c r="C341" s="12033" t="s">
        <v>2852</v>
      </c>
      <c r="D341" s="12033" t="s">
        <v>2850</v>
      </c>
      <c r="E341" s="12033" t="s">
        <v>2851</v>
      </c>
      <c r="F341" s="12033" t="s">
        <v>2853</v>
      </c>
      <c r="G341" s="12033" t="s">
        <v>28</v>
      </c>
      <c r="H341" s="12033" t="s">
        <v>28</v>
      </c>
      <c r="I341" s="12033" t="s">
        <v>1023</v>
      </c>
    </row>
    <row customHeight="1" ht="11.25">
      <c r="A342" s="12033" t="s">
        <v>2364</v>
      </c>
      <c r="B342" s="12033" t="s">
        <v>16</v>
      </c>
      <c r="C342" s="12033" t="s">
        <v>2854</v>
      </c>
      <c r="D342" s="12033" t="s">
        <v>2812</v>
      </c>
      <c r="E342" s="12033" t="s">
        <v>52</v>
      </c>
      <c r="F342" s="12033" t="s">
        <v>2855</v>
      </c>
      <c r="G342" s="12033" t="s">
        <v>28</v>
      </c>
      <c r="H342" s="12033" t="s">
        <v>28</v>
      </c>
      <c r="I342" s="12033" t="s">
        <v>1023</v>
      </c>
    </row>
    <row customHeight="1" ht="11.25">
      <c r="A343" s="12033" t="s">
        <v>2364</v>
      </c>
      <c r="B343" s="12033" t="s">
        <v>16</v>
      </c>
      <c r="C343" s="12033" t="s">
        <v>2811</v>
      </c>
      <c r="D343" s="12033" t="s">
        <v>2812</v>
      </c>
      <c r="E343" s="12033" t="s">
        <v>52</v>
      </c>
      <c r="F343" s="12033" t="s">
        <v>2813</v>
      </c>
      <c r="G343" s="12033" t="s">
        <v>28</v>
      </c>
      <c r="H343" s="12033" t="s">
        <v>28</v>
      </c>
      <c r="I343" s="12033" t="s">
        <v>1023</v>
      </c>
    </row>
    <row customHeight="1" ht="11.25">
      <c r="A344" s="12033" t="s">
        <v>2364</v>
      </c>
      <c r="B344" s="12033" t="s">
        <v>16</v>
      </c>
      <c r="C344" s="12033" t="s">
        <v>3121</v>
      </c>
      <c r="D344" s="12033" t="s">
        <v>3122</v>
      </c>
      <c r="E344" s="12033" t="s">
        <v>3123</v>
      </c>
      <c r="F344" s="12033" t="s">
        <v>2627</v>
      </c>
      <c r="G344" s="12033" t="s">
        <v>3124</v>
      </c>
      <c r="H344" s="12033" t="s">
        <v>28</v>
      </c>
      <c r="I344" s="12033" t="s">
        <v>1023</v>
      </c>
    </row>
    <row customHeight="1" ht="11.25">
      <c r="A345" s="12033" t="s">
        <v>2364</v>
      </c>
      <c r="B345" s="12033" t="s">
        <v>16</v>
      </c>
      <c r="C345" s="12033" t="s">
        <v>2859</v>
      </c>
      <c r="D345" s="12033" t="s">
        <v>2860</v>
      </c>
      <c r="E345" s="12033" t="s">
        <v>2861</v>
      </c>
      <c r="F345" s="12033" t="s">
        <v>2597</v>
      </c>
      <c r="G345" s="12033" t="s">
        <v>28</v>
      </c>
      <c r="H345" s="12033" t="s">
        <v>28</v>
      </c>
      <c r="I345" s="12033" t="s">
        <v>1023</v>
      </c>
    </row>
    <row customHeight="1" ht="11.25">
      <c r="A346" s="12033" t="s">
        <v>2364</v>
      </c>
      <c r="B346" s="12033" t="s">
        <v>16</v>
      </c>
      <c r="C346" s="12033" t="s">
        <v>2862</v>
      </c>
      <c r="D346" s="12033" t="s">
        <v>2863</v>
      </c>
      <c r="E346" s="12033" t="s">
        <v>2864</v>
      </c>
      <c r="F346" s="12033" t="s">
        <v>2706</v>
      </c>
      <c r="G346" s="12033" t="s">
        <v>28</v>
      </c>
      <c r="H346" s="12033" t="s">
        <v>28</v>
      </c>
      <c r="I346" s="12033" t="s">
        <v>1023</v>
      </c>
    </row>
    <row customHeight="1" ht="11.25">
      <c r="A347" s="12033" t="s">
        <v>2364</v>
      </c>
      <c r="B347" s="12033" t="s">
        <v>16</v>
      </c>
      <c r="C347" s="12033" t="s">
        <v>2865</v>
      </c>
      <c r="D347" s="12033" t="s">
        <v>2866</v>
      </c>
      <c r="E347" s="12033" t="s">
        <v>2867</v>
      </c>
      <c r="F347" s="12033" t="s">
        <v>2429</v>
      </c>
      <c r="G347" s="12033" t="s">
        <v>28</v>
      </c>
      <c r="H347" s="12033" t="s">
        <v>28</v>
      </c>
      <c r="I347" s="12033" t="s">
        <v>1023</v>
      </c>
    </row>
    <row customHeight="1" ht="11.25">
      <c r="A348" s="12033" t="s">
        <v>2364</v>
      </c>
      <c r="B348" s="12033" t="s">
        <v>16</v>
      </c>
      <c r="C348" s="12033" t="s">
        <v>2868</v>
      </c>
      <c r="D348" s="12033" t="s">
        <v>2869</v>
      </c>
      <c r="E348" s="12033" t="s">
        <v>2870</v>
      </c>
      <c r="F348" s="12033" t="s">
        <v>2520</v>
      </c>
      <c r="G348" s="12033" t="s">
        <v>28</v>
      </c>
      <c r="H348" s="12033" t="s">
        <v>28</v>
      </c>
      <c r="I348" s="12033" t="s">
        <v>1023</v>
      </c>
    </row>
    <row customHeight="1" ht="11.25">
      <c r="A349" s="12033" t="s">
        <v>2364</v>
      </c>
      <c r="B349" s="12033" t="s">
        <v>16</v>
      </c>
      <c r="C349" s="12033" t="s">
        <v>2875</v>
      </c>
      <c r="D349" s="12033" t="s">
        <v>2876</v>
      </c>
      <c r="E349" s="12033" t="s">
        <v>2877</v>
      </c>
      <c r="F349" s="12033" t="s">
        <v>2429</v>
      </c>
      <c r="G349" s="12033" t="s">
        <v>28</v>
      </c>
      <c r="H349" s="12033" t="s">
        <v>28</v>
      </c>
      <c r="I349" s="12033" t="s">
        <v>1023</v>
      </c>
    </row>
    <row customHeight="1" ht="11.25">
      <c r="A350" s="12033" t="s">
        <v>2364</v>
      </c>
      <c r="B350" s="12033" t="s">
        <v>16</v>
      </c>
      <c r="C350" s="12033" t="s">
        <v>2517</v>
      </c>
      <c r="D350" s="12033" t="s">
        <v>2518</v>
      </c>
      <c r="E350" s="12033" t="s">
        <v>2519</v>
      </c>
      <c r="F350" s="12033" t="s">
        <v>2520</v>
      </c>
      <c r="G350" s="12033" t="s">
        <v>28</v>
      </c>
      <c r="H350" s="12033" t="s">
        <v>28</v>
      </c>
      <c r="I350" s="12033" t="s">
        <v>1023</v>
      </c>
    </row>
    <row customHeight="1" ht="11.25">
      <c r="A351" s="12033" t="s">
        <v>2364</v>
      </c>
      <c r="B351" s="12033" t="s">
        <v>16</v>
      </c>
      <c r="C351" s="12033" t="s">
        <v>2878</v>
      </c>
      <c r="D351" s="12033" t="s">
        <v>2879</v>
      </c>
      <c r="E351" s="12033" t="s">
        <v>2880</v>
      </c>
      <c r="F351" s="12033" t="s">
        <v>2537</v>
      </c>
      <c r="G351" s="12033" t="s">
        <v>2881</v>
      </c>
      <c r="H351" s="12033" t="s">
        <v>28</v>
      </c>
      <c r="I351" s="12033" t="s">
        <v>1023</v>
      </c>
    </row>
    <row customHeight="1" ht="11.25">
      <c r="A352" s="12033" t="s">
        <v>2364</v>
      </c>
      <c r="B352" s="12033" t="s">
        <v>16</v>
      </c>
      <c r="C352" s="12033" t="s">
        <v>2882</v>
      </c>
      <c r="D352" s="12033" t="s">
        <v>2883</v>
      </c>
      <c r="E352" s="12033" t="s">
        <v>2884</v>
      </c>
      <c r="F352" s="12033" t="s">
        <v>2885</v>
      </c>
      <c r="G352" s="12033" t="s">
        <v>28</v>
      </c>
      <c r="H352" s="12033" t="s">
        <v>28</v>
      </c>
      <c r="I352" s="12033" t="s">
        <v>1023</v>
      </c>
    </row>
    <row customHeight="1" ht="11.25">
      <c r="A353" s="12033" t="s">
        <v>2364</v>
      </c>
      <c r="B353" s="12033" t="s">
        <v>16</v>
      </c>
      <c r="C353" s="12033" t="s">
        <v>2886</v>
      </c>
      <c r="D353" s="12033" t="s">
        <v>2887</v>
      </c>
      <c r="E353" s="12033" t="s">
        <v>2888</v>
      </c>
      <c r="F353" s="12033" t="s">
        <v>2537</v>
      </c>
      <c r="G353" s="12033" t="s">
        <v>28</v>
      </c>
      <c r="H353" s="12033" t="s">
        <v>2889</v>
      </c>
      <c r="I353" s="12033" t="s">
        <v>1023</v>
      </c>
    </row>
    <row customHeight="1" ht="11.25">
      <c r="A354" s="12033" t="s">
        <v>2364</v>
      </c>
      <c r="B354" s="12033" t="s">
        <v>16</v>
      </c>
      <c r="C354" s="12033" t="s">
        <v>2890</v>
      </c>
      <c r="D354" s="12033" t="s">
        <v>2891</v>
      </c>
      <c r="E354" s="12033" t="s">
        <v>2892</v>
      </c>
      <c r="F354" s="12033" t="s">
        <v>2408</v>
      </c>
      <c r="G354" s="12033" t="s">
        <v>2893</v>
      </c>
      <c r="H354" s="12033" t="s">
        <v>28</v>
      </c>
      <c r="I354" s="12033" t="s">
        <v>1023</v>
      </c>
    </row>
    <row customHeight="1" ht="11.25">
      <c r="A355" s="12033" t="s">
        <v>2364</v>
      </c>
      <c r="B355" s="12033" t="s">
        <v>16</v>
      </c>
      <c r="C355" s="12033" t="s">
        <v>2894</v>
      </c>
      <c r="D355" s="12033" t="s">
        <v>2895</v>
      </c>
      <c r="E355" s="12033" t="s">
        <v>2896</v>
      </c>
      <c r="F355" s="12033" t="s">
        <v>2408</v>
      </c>
      <c r="G355" s="12033" t="s">
        <v>2897</v>
      </c>
      <c r="H355" s="12033" t="s">
        <v>28</v>
      </c>
      <c r="I355" s="12033" t="s">
        <v>1023</v>
      </c>
    </row>
    <row customHeight="1" ht="11.25">
      <c r="A356" s="12033" t="s">
        <v>2364</v>
      </c>
      <c r="B356" s="12033" t="s">
        <v>16</v>
      </c>
      <c r="C356" s="12033" t="s">
        <v>2524</v>
      </c>
      <c r="D356" s="12033" t="s">
        <v>2525</v>
      </c>
      <c r="E356" s="12033" t="s">
        <v>2526</v>
      </c>
      <c r="F356" s="12033" t="s">
        <v>2527</v>
      </c>
      <c r="G356" s="12033" t="s">
        <v>28</v>
      </c>
      <c r="H356" s="12033" t="s">
        <v>28</v>
      </c>
      <c r="I356" s="12033" t="s">
        <v>1023</v>
      </c>
    </row>
    <row customHeight="1" ht="11.25">
      <c r="A357" s="12033" t="s">
        <v>2364</v>
      </c>
      <c r="B357" s="12033" t="s">
        <v>16</v>
      </c>
      <c r="C357" s="12033" t="s">
        <v>3125</v>
      </c>
      <c r="D357" s="12033" t="s">
        <v>3126</v>
      </c>
      <c r="E357" s="12033" t="s">
        <v>3127</v>
      </c>
      <c r="F357" s="12033" t="s">
        <v>2537</v>
      </c>
      <c r="G357" s="12033" t="s">
        <v>28</v>
      </c>
      <c r="H357" s="12033" t="s">
        <v>28</v>
      </c>
      <c r="I357" s="12033" t="s">
        <v>1023</v>
      </c>
    </row>
    <row customHeight="1" ht="11.25">
      <c r="A358" s="12033" t="s">
        <v>2364</v>
      </c>
      <c r="B358" s="12033" t="s">
        <v>16</v>
      </c>
      <c r="C358" s="12033" t="s">
        <v>2528</v>
      </c>
      <c r="D358" s="12033" t="s">
        <v>2529</v>
      </c>
      <c r="E358" s="12033" t="s">
        <v>2530</v>
      </c>
      <c r="F358" s="12033" t="s">
        <v>2404</v>
      </c>
      <c r="G358" s="12033" t="s">
        <v>28</v>
      </c>
      <c r="H358" s="12033" t="s">
        <v>28</v>
      </c>
      <c r="I358" s="12033" t="s">
        <v>1023</v>
      </c>
    </row>
    <row customHeight="1" ht="11.25">
      <c r="A359" s="12033" t="s">
        <v>2364</v>
      </c>
      <c r="B359" s="12033" t="s">
        <v>16</v>
      </c>
      <c r="C359" s="12033" t="s">
        <v>2531</v>
      </c>
      <c r="D359" s="12033" t="s">
        <v>2532</v>
      </c>
      <c r="E359" s="12033" t="s">
        <v>2533</v>
      </c>
      <c r="F359" s="12033" t="s">
        <v>2404</v>
      </c>
      <c r="G359" s="12033" t="s">
        <v>28</v>
      </c>
      <c r="H359" s="12033" t="s">
        <v>28</v>
      </c>
      <c r="I359" s="12033" t="s">
        <v>1023</v>
      </c>
    </row>
    <row customHeight="1" ht="11.25">
      <c r="A360" s="12033" t="s">
        <v>2364</v>
      </c>
      <c r="B360" s="12033" t="s">
        <v>16</v>
      </c>
      <c r="C360" s="12033" t="s">
        <v>2534</v>
      </c>
      <c r="D360" s="12033" t="s">
        <v>2535</v>
      </c>
      <c r="E360" s="12033" t="s">
        <v>2536</v>
      </c>
      <c r="F360" s="12033" t="s">
        <v>2537</v>
      </c>
      <c r="G360" s="12033" t="s">
        <v>28</v>
      </c>
      <c r="H360" s="12033" t="s">
        <v>28</v>
      </c>
      <c r="I360" s="12033" t="s">
        <v>1023</v>
      </c>
    </row>
    <row customHeight="1" ht="11.25">
      <c r="A361" s="12033" t="s">
        <v>2364</v>
      </c>
      <c r="B361" s="12033" t="s">
        <v>16</v>
      </c>
      <c r="C361" s="12033" t="s">
        <v>2898</v>
      </c>
      <c r="D361" s="12033" t="s">
        <v>2899</v>
      </c>
      <c r="E361" s="12033" t="s">
        <v>2900</v>
      </c>
      <c r="F361" s="12033" t="s">
        <v>2474</v>
      </c>
      <c r="G361" s="12033" t="s">
        <v>28</v>
      </c>
      <c r="H361" s="12033" t="s">
        <v>28</v>
      </c>
      <c r="I361" s="12033" t="s">
        <v>1023</v>
      </c>
    </row>
    <row customHeight="1" ht="11.25">
      <c r="A362" s="12033" t="s">
        <v>2364</v>
      </c>
      <c r="B362" s="12033" t="s">
        <v>16</v>
      </c>
      <c r="C362" s="12033" t="s">
        <v>2901</v>
      </c>
      <c r="D362" s="12033" t="s">
        <v>2902</v>
      </c>
      <c r="E362" s="12033" t="s">
        <v>2903</v>
      </c>
      <c r="F362" s="12033" t="s">
        <v>2437</v>
      </c>
      <c r="G362" s="12033" t="s">
        <v>2904</v>
      </c>
      <c r="H362" s="12033" t="s">
        <v>28</v>
      </c>
      <c r="I362" s="12033" t="s">
        <v>1023</v>
      </c>
    </row>
    <row customHeight="1" ht="11.25">
      <c r="A363" s="12033" t="s">
        <v>2364</v>
      </c>
      <c r="B363" s="12033" t="s">
        <v>16</v>
      </c>
      <c r="C363" s="12033" t="s">
        <v>2905</v>
      </c>
      <c r="D363" s="12033" t="s">
        <v>2906</v>
      </c>
      <c r="E363" s="12033" t="s">
        <v>2907</v>
      </c>
      <c r="F363" s="12033" t="s">
        <v>2495</v>
      </c>
      <c r="G363" s="12033" t="s">
        <v>2908</v>
      </c>
      <c r="H363" s="12033" t="s">
        <v>28</v>
      </c>
      <c r="I363" s="12033" t="s">
        <v>1023</v>
      </c>
    </row>
    <row customHeight="1" ht="11.25">
      <c r="A364" s="12033" t="s">
        <v>2364</v>
      </c>
      <c r="B364" s="12033" t="s">
        <v>16</v>
      </c>
      <c r="C364" s="12033" t="s">
        <v>2538</v>
      </c>
      <c r="D364" s="12033" t="s">
        <v>2539</v>
      </c>
      <c r="E364" s="12033" t="s">
        <v>2540</v>
      </c>
      <c r="F364" s="12033" t="s">
        <v>2408</v>
      </c>
      <c r="G364" s="12033" t="s">
        <v>28</v>
      </c>
      <c r="H364" s="12033" t="s">
        <v>28</v>
      </c>
      <c r="I364" s="12033" t="s">
        <v>1023</v>
      </c>
    </row>
    <row customHeight="1" ht="11.25">
      <c r="A365" s="12033" t="s">
        <v>2364</v>
      </c>
      <c r="B365" s="12033" t="s">
        <v>16</v>
      </c>
      <c r="C365" s="12033" t="s">
        <v>2909</v>
      </c>
      <c r="D365" s="12033" t="s">
        <v>2910</v>
      </c>
      <c r="E365" s="12033" t="s">
        <v>2911</v>
      </c>
      <c r="F365" s="12033" t="s">
        <v>2874</v>
      </c>
      <c r="G365" s="12033" t="s">
        <v>28</v>
      </c>
      <c r="H365" s="12033" t="s">
        <v>28</v>
      </c>
      <c r="I365" s="12033" t="s">
        <v>1023</v>
      </c>
    </row>
    <row customHeight="1" ht="11.25">
      <c r="A366" s="12033" t="s">
        <v>2364</v>
      </c>
      <c r="B366" s="12033" t="s">
        <v>16</v>
      </c>
      <c r="C366" s="12033" t="s">
        <v>2541</v>
      </c>
      <c r="D366" s="12033" t="s">
        <v>2542</v>
      </c>
      <c r="E366" s="12033" t="s">
        <v>2543</v>
      </c>
      <c r="F366" s="12033" t="s">
        <v>2527</v>
      </c>
      <c r="G366" s="12033" t="s">
        <v>28</v>
      </c>
      <c r="H366" s="12033" t="s">
        <v>28</v>
      </c>
      <c r="I366" s="12033" t="s">
        <v>1023</v>
      </c>
    </row>
    <row customHeight="1" ht="11.25">
      <c r="A367" s="12033" t="s">
        <v>2364</v>
      </c>
      <c r="B367" s="12033" t="s">
        <v>16</v>
      </c>
      <c r="C367" s="12033" t="s">
        <v>2912</v>
      </c>
      <c r="D367" s="12033" t="s">
        <v>2913</v>
      </c>
      <c r="E367" s="12033" t="s">
        <v>2914</v>
      </c>
      <c r="F367" s="12033" t="s">
        <v>2437</v>
      </c>
      <c r="G367" s="12033" t="s">
        <v>28</v>
      </c>
      <c r="H367" s="12033" t="s">
        <v>28</v>
      </c>
      <c r="I367" s="12033" t="s">
        <v>1023</v>
      </c>
    </row>
    <row customHeight="1" ht="11.25">
      <c r="A368" s="12033" t="s">
        <v>2364</v>
      </c>
      <c r="B368" s="12033" t="s">
        <v>16</v>
      </c>
      <c r="C368" s="12033" t="s">
        <v>2915</v>
      </c>
      <c r="D368" s="12033" t="s">
        <v>2916</v>
      </c>
      <c r="E368" s="12033" t="s">
        <v>2917</v>
      </c>
      <c r="F368" s="12033" t="s">
        <v>2788</v>
      </c>
      <c r="G368" s="12033" t="s">
        <v>28</v>
      </c>
      <c r="H368" s="12033" t="s">
        <v>28</v>
      </c>
      <c r="I368" s="12033" t="s">
        <v>1023</v>
      </c>
    </row>
    <row customHeight="1" ht="11.25">
      <c r="A369" s="12033" t="s">
        <v>2364</v>
      </c>
      <c r="B369" s="12033" t="s">
        <v>16</v>
      </c>
      <c r="C369" s="12033" t="s">
        <v>2918</v>
      </c>
      <c r="D369" s="12033" t="s">
        <v>2919</v>
      </c>
      <c r="E369" s="12033" t="s">
        <v>2920</v>
      </c>
      <c r="F369" s="12033" t="s">
        <v>2371</v>
      </c>
      <c r="G369" s="12033" t="s">
        <v>28</v>
      </c>
      <c r="H369" s="12033" t="s">
        <v>28</v>
      </c>
      <c r="I369" s="12033" t="s">
        <v>1023</v>
      </c>
    </row>
    <row customHeight="1" ht="11.25">
      <c r="A370" s="12033" t="s">
        <v>2364</v>
      </c>
      <c r="B370" s="12033" t="s">
        <v>16</v>
      </c>
      <c r="C370" s="12033" t="s">
        <v>2544</v>
      </c>
      <c r="D370" s="12033" t="s">
        <v>2545</v>
      </c>
      <c r="E370" s="12033" t="s">
        <v>2546</v>
      </c>
      <c r="F370" s="12033" t="s">
        <v>2547</v>
      </c>
      <c r="G370" s="12033" t="s">
        <v>28</v>
      </c>
      <c r="H370" s="12033" t="s">
        <v>28</v>
      </c>
      <c r="I370" s="12033" t="s">
        <v>1023</v>
      </c>
    </row>
    <row customHeight="1" ht="11.25">
      <c r="A371" s="12033" t="s">
        <v>2364</v>
      </c>
      <c r="B371" s="12033" t="s">
        <v>16</v>
      </c>
      <c r="C371" s="12033" t="s">
        <v>2921</v>
      </c>
      <c r="D371" s="12033" t="s">
        <v>2922</v>
      </c>
      <c r="E371" s="12033" t="s">
        <v>2923</v>
      </c>
      <c r="F371" s="12033" t="s">
        <v>2788</v>
      </c>
      <c r="G371" s="12033" t="s">
        <v>28</v>
      </c>
      <c r="H371" s="12033" t="s">
        <v>28</v>
      </c>
      <c r="I371" s="12033" t="s">
        <v>1023</v>
      </c>
    </row>
    <row customHeight="1" ht="11.25">
      <c r="A372" s="12033" t="s">
        <v>2364</v>
      </c>
      <c r="B372" s="12033" t="s">
        <v>16</v>
      </c>
      <c r="C372" s="12033" t="s">
        <v>2548</v>
      </c>
      <c r="D372" s="12033" t="s">
        <v>2549</v>
      </c>
      <c r="E372" s="12033" t="s">
        <v>2550</v>
      </c>
      <c r="F372" s="12033" t="s">
        <v>54</v>
      </c>
      <c r="G372" s="12033" t="s">
        <v>28</v>
      </c>
      <c r="H372" s="12033" t="s">
        <v>28</v>
      </c>
      <c r="I372" s="12033" t="s">
        <v>1023</v>
      </c>
    </row>
    <row customHeight="1" ht="11.25">
      <c r="A373" s="12033" t="s">
        <v>2364</v>
      </c>
      <c r="B373" s="12033" t="s">
        <v>16</v>
      </c>
      <c r="C373" s="12033" t="s">
        <v>2558</v>
      </c>
      <c r="D373" s="12033" t="s">
        <v>2559</v>
      </c>
      <c r="E373" s="12033" t="s">
        <v>2560</v>
      </c>
      <c r="F373" s="12033" t="s">
        <v>2561</v>
      </c>
      <c r="G373" s="12033" t="s">
        <v>28</v>
      </c>
      <c r="H373" s="12033" t="s">
        <v>28</v>
      </c>
      <c r="I373" s="12033" t="s">
        <v>1023</v>
      </c>
    </row>
    <row customHeight="1" ht="11.25">
      <c r="A374" s="12033" t="s">
        <v>2364</v>
      </c>
      <c r="B374" s="12033" t="s">
        <v>16</v>
      </c>
      <c r="C374" s="12033" t="s">
        <v>3128</v>
      </c>
      <c r="D374" s="12033" t="s">
        <v>3129</v>
      </c>
      <c r="E374" s="12033" t="s">
        <v>3130</v>
      </c>
      <c r="F374" s="12033" t="s">
        <v>2429</v>
      </c>
      <c r="G374" s="12033" t="s">
        <v>28</v>
      </c>
      <c r="H374" s="12033" t="s">
        <v>28</v>
      </c>
      <c r="I374" s="12033" t="s">
        <v>1023</v>
      </c>
    </row>
    <row customHeight="1" ht="11.25">
      <c r="A375" s="12033" t="s">
        <v>2364</v>
      </c>
      <c r="B375" s="12033" t="s">
        <v>16</v>
      </c>
      <c r="C375" s="12033" t="s">
        <v>2579</v>
      </c>
      <c r="D375" s="12033" t="s">
        <v>2580</v>
      </c>
      <c r="E375" s="12033" t="s">
        <v>2581</v>
      </c>
      <c r="F375" s="12033" t="s">
        <v>2404</v>
      </c>
      <c r="G375" s="12033" t="s">
        <v>28</v>
      </c>
      <c r="H375" s="12033" t="s">
        <v>28</v>
      </c>
      <c r="I375" s="12033" t="s">
        <v>1023</v>
      </c>
    </row>
    <row customHeight="1" ht="11.25">
      <c r="A376" s="12033" t="s">
        <v>2364</v>
      </c>
      <c r="B376" s="12033" t="s">
        <v>16</v>
      </c>
      <c r="C376" s="12033" t="s">
        <v>2930</v>
      </c>
      <c r="D376" s="12033" t="s">
        <v>2931</v>
      </c>
      <c r="E376" s="12033" t="s">
        <v>2932</v>
      </c>
      <c r="F376" s="12033" t="s">
        <v>2408</v>
      </c>
      <c r="G376" s="12033" t="s">
        <v>2933</v>
      </c>
      <c r="H376" s="12033" t="s">
        <v>28</v>
      </c>
      <c r="I376" s="12033" t="s">
        <v>1023</v>
      </c>
    </row>
    <row customHeight="1" ht="11.25">
      <c r="A377" s="12033" t="s">
        <v>2364</v>
      </c>
      <c r="B377" s="12033" t="s">
        <v>16</v>
      </c>
      <c r="C377" s="12033" t="s">
        <v>2934</v>
      </c>
      <c r="D377" s="12033" t="s">
        <v>2935</v>
      </c>
      <c r="E377" s="12033" t="s">
        <v>2936</v>
      </c>
      <c r="F377" s="12033" t="s">
        <v>2420</v>
      </c>
      <c r="G377" s="12033" t="s">
        <v>2937</v>
      </c>
      <c r="H377" s="12033" t="s">
        <v>28</v>
      </c>
      <c r="I377" s="12033" t="s">
        <v>1023</v>
      </c>
    </row>
    <row customHeight="1" ht="11.25">
      <c r="A378" s="12033" t="s">
        <v>2364</v>
      </c>
      <c r="B378" s="12033" t="s">
        <v>16</v>
      </c>
      <c r="C378" s="12033" t="s">
        <v>2938</v>
      </c>
      <c r="D378" s="12033" t="s">
        <v>2939</v>
      </c>
      <c r="E378" s="12033" t="s">
        <v>2940</v>
      </c>
      <c r="F378" s="12033" t="s">
        <v>2685</v>
      </c>
      <c r="G378" s="12033" t="s">
        <v>2941</v>
      </c>
      <c r="H378" s="12033" t="s">
        <v>28</v>
      </c>
      <c r="I378" s="12033" t="s">
        <v>1023</v>
      </c>
    </row>
    <row customHeight="1" ht="11.25">
      <c r="A379" s="12033" t="s">
        <v>2364</v>
      </c>
      <c r="B379" s="12033" t="s">
        <v>16</v>
      </c>
      <c r="C379" s="12033" t="s">
        <v>2942</v>
      </c>
      <c r="D379" s="12033" t="s">
        <v>2943</v>
      </c>
      <c r="E379" s="12033" t="s">
        <v>2944</v>
      </c>
      <c r="F379" s="12033" t="s">
        <v>2945</v>
      </c>
      <c r="G379" s="12033" t="s">
        <v>28</v>
      </c>
      <c r="H379" s="12033" t="s">
        <v>28</v>
      </c>
      <c r="I379" s="12033" t="s">
        <v>1023</v>
      </c>
    </row>
    <row customHeight="1" ht="11.25">
      <c r="A380" s="12033" t="s">
        <v>2364</v>
      </c>
      <c r="B380" s="12033" t="s">
        <v>16</v>
      </c>
      <c r="C380" s="12033" t="s">
        <v>2950</v>
      </c>
      <c r="D380" s="12033" t="s">
        <v>2951</v>
      </c>
      <c r="E380" s="12033" t="s">
        <v>2952</v>
      </c>
      <c r="F380" s="12033" t="s">
        <v>2396</v>
      </c>
      <c r="G380" s="12033" t="s">
        <v>28</v>
      </c>
      <c r="H380" s="12033" t="s">
        <v>28</v>
      </c>
      <c r="I380" s="12033" t="s">
        <v>1023</v>
      </c>
    </row>
    <row customHeight="1" ht="11.25">
      <c r="A381" s="12033" t="s">
        <v>2364</v>
      </c>
      <c r="B381" s="12033" t="s">
        <v>16</v>
      </c>
      <c r="C381" s="12033" t="s">
        <v>2953</v>
      </c>
      <c r="D381" s="12033" t="s">
        <v>2954</v>
      </c>
      <c r="E381" s="12033" t="s">
        <v>2955</v>
      </c>
      <c r="F381" s="12033" t="s">
        <v>2956</v>
      </c>
      <c r="G381" s="12033" t="s">
        <v>28</v>
      </c>
      <c r="H381" s="12033" t="s">
        <v>28</v>
      </c>
      <c r="I381" s="12033" t="s">
        <v>1023</v>
      </c>
    </row>
    <row customHeight="1" ht="11.25">
      <c r="A382" s="12033" t="s">
        <v>2364</v>
      </c>
      <c r="B382" s="12033" t="s">
        <v>16</v>
      </c>
      <c r="C382" s="12033" t="s">
        <v>2957</v>
      </c>
      <c r="D382" s="12033" t="s">
        <v>2958</v>
      </c>
      <c r="E382" s="12033" t="s">
        <v>2959</v>
      </c>
      <c r="F382" s="12033" t="s">
        <v>2762</v>
      </c>
      <c r="G382" s="12033" t="s">
        <v>28</v>
      </c>
      <c r="H382" s="12033" t="s">
        <v>28</v>
      </c>
      <c r="I382" s="12033" t="s">
        <v>1023</v>
      </c>
    </row>
    <row customHeight="1" ht="11.25">
      <c r="A383" s="12033" t="s">
        <v>2364</v>
      </c>
      <c r="B383" s="12033" t="s">
        <v>16</v>
      </c>
      <c r="C383" s="12033" t="s">
        <v>3131</v>
      </c>
      <c r="D383" s="12033" t="s">
        <v>3132</v>
      </c>
      <c r="E383" s="12033" t="s">
        <v>3133</v>
      </c>
      <c r="F383" s="12033" t="s">
        <v>2375</v>
      </c>
      <c r="G383" s="12033" t="s">
        <v>2949</v>
      </c>
      <c r="H383" s="12033" t="s">
        <v>28</v>
      </c>
      <c r="I383" s="12033" t="s">
        <v>1023</v>
      </c>
    </row>
    <row customHeight="1" ht="11.25">
      <c r="A384" s="12033" t="s">
        <v>2364</v>
      </c>
      <c r="B384" s="12033" t="s">
        <v>16</v>
      </c>
      <c r="C384" s="12033" t="s">
        <v>3134</v>
      </c>
      <c r="D384" s="12033" t="s">
        <v>3132</v>
      </c>
      <c r="E384" s="12033" t="s">
        <v>3135</v>
      </c>
      <c r="F384" s="12033" t="s">
        <v>2788</v>
      </c>
      <c r="G384" s="12033" t="s">
        <v>2963</v>
      </c>
      <c r="H384" s="12033" t="s">
        <v>28</v>
      </c>
      <c r="I384" s="12033" t="s">
        <v>1023</v>
      </c>
    </row>
    <row customHeight="1" ht="11.25">
      <c r="A385" s="12033" t="s">
        <v>2364</v>
      </c>
      <c r="B385" s="12033" t="s">
        <v>16</v>
      </c>
      <c r="C385" s="12033" t="s">
        <v>2594</v>
      </c>
      <c r="D385" s="12033" t="s">
        <v>2595</v>
      </c>
      <c r="E385" s="12033" t="s">
        <v>2596</v>
      </c>
      <c r="F385" s="12033" t="s">
        <v>2597</v>
      </c>
      <c r="G385" s="12033" t="s">
        <v>2598</v>
      </c>
      <c r="H385" s="12033" t="s">
        <v>28</v>
      </c>
      <c r="I385" s="12033" t="s">
        <v>1023</v>
      </c>
    </row>
    <row customHeight="1" ht="11.25">
      <c r="A386" s="12033" t="s">
        <v>2364</v>
      </c>
      <c r="B386" s="12033" t="s">
        <v>16</v>
      </c>
      <c r="C386" s="12033" t="s">
        <v>2964</v>
      </c>
      <c r="D386" s="12033" t="s">
        <v>2965</v>
      </c>
      <c r="E386" s="12033" t="s">
        <v>2966</v>
      </c>
      <c r="F386" s="12033" t="s">
        <v>2408</v>
      </c>
      <c r="G386" s="12033" t="s">
        <v>28</v>
      </c>
      <c r="H386" s="12033" t="s">
        <v>28</v>
      </c>
      <c r="I386" s="12033" t="s">
        <v>1023</v>
      </c>
    </row>
    <row customHeight="1" ht="11.25">
      <c r="A387" s="12033" t="s">
        <v>2364</v>
      </c>
      <c r="B387" s="12033" t="s">
        <v>16</v>
      </c>
      <c r="C387" s="12033" t="s">
        <v>3136</v>
      </c>
      <c r="D387" s="12033" t="s">
        <v>3137</v>
      </c>
      <c r="E387" s="12033" t="s">
        <v>3138</v>
      </c>
      <c r="F387" s="12033" t="s">
        <v>2371</v>
      </c>
      <c r="G387" s="12033" t="s">
        <v>28</v>
      </c>
      <c r="H387" s="12033" t="s">
        <v>28</v>
      </c>
      <c r="I387" s="12033" t="s">
        <v>1023</v>
      </c>
    </row>
    <row customHeight="1" ht="11.25">
      <c r="A388" s="12033" t="s">
        <v>2364</v>
      </c>
      <c r="B388" s="12033" t="s">
        <v>16</v>
      </c>
      <c r="C388" s="12033" t="s">
        <v>2970</v>
      </c>
      <c r="D388" s="12033" t="s">
        <v>2971</v>
      </c>
      <c r="E388" s="12033" t="s">
        <v>2972</v>
      </c>
      <c r="F388" s="12033" t="s">
        <v>2367</v>
      </c>
      <c r="G388" s="12033" t="s">
        <v>28</v>
      </c>
      <c r="H388" s="12033" t="s">
        <v>28</v>
      </c>
      <c r="I388" s="12033" t="s">
        <v>1023</v>
      </c>
    </row>
    <row customHeight="1" ht="11.25">
      <c r="A389" s="12033" t="s">
        <v>2364</v>
      </c>
      <c r="B389" s="12033" t="s">
        <v>16</v>
      </c>
      <c r="C389" s="12033" t="s">
        <v>2973</v>
      </c>
      <c r="D389" s="12033" t="s">
        <v>2974</v>
      </c>
      <c r="E389" s="12033" t="s">
        <v>2975</v>
      </c>
      <c r="F389" s="12033" t="s">
        <v>2371</v>
      </c>
      <c r="G389" s="12033" t="s">
        <v>28</v>
      </c>
      <c r="H389" s="12033" t="s">
        <v>28</v>
      </c>
      <c r="I389" s="12033" t="s">
        <v>1023</v>
      </c>
    </row>
    <row customHeight="1" ht="11.25">
      <c r="A390" s="12033" t="s">
        <v>2364</v>
      </c>
      <c r="B390" s="12033" t="s">
        <v>16</v>
      </c>
      <c r="C390" s="12033" t="s">
        <v>2611</v>
      </c>
      <c r="D390" s="12033" t="s">
        <v>2612</v>
      </c>
      <c r="E390" s="12033" t="s">
        <v>2613</v>
      </c>
      <c r="F390" s="12033" t="s">
        <v>2597</v>
      </c>
      <c r="G390" s="12033" t="s">
        <v>28</v>
      </c>
      <c r="H390" s="12033" t="s">
        <v>28</v>
      </c>
      <c r="I390" s="12033" t="s">
        <v>1023</v>
      </c>
    </row>
    <row customHeight="1" ht="11.25">
      <c r="A391" s="12033" t="s">
        <v>2364</v>
      </c>
      <c r="B391" s="12033" t="s">
        <v>16</v>
      </c>
      <c r="C391" s="12033" t="s">
        <v>2617</v>
      </c>
      <c r="D391" s="12033" t="s">
        <v>2618</v>
      </c>
      <c r="E391" s="12033" t="s">
        <v>2619</v>
      </c>
      <c r="F391" s="12033" t="s">
        <v>2597</v>
      </c>
      <c r="G391" s="12033" t="s">
        <v>28</v>
      </c>
      <c r="H391" s="12033" t="s">
        <v>28</v>
      </c>
      <c r="I391" s="12033" t="s">
        <v>1023</v>
      </c>
    </row>
    <row customHeight="1" ht="11.25">
      <c r="A392" s="12033" t="s">
        <v>2364</v>
      </c>
      <c r="B392" s="12033" t="s">
        <v>16</v>
      </c>
      <c r="C392" s="12033" t="s">
        <v>2976</v>
      </c>
      <c r="D392" s="12033" t="s">
        <v>2977</v>
      </c>
      <c r="E392" s="12033" t="s">
        <v>2978</v>
      </c>
      <c r="F392" s="12033" t="s">
        <v>2597</v>
      </c>
      <c r="G392" s="12033" t="s">
        <v>28</v>
      </c>
      <c r="H392" s="12033" t="s">
        <v>28</v>
      </c>
      <c r="I392" s="12033" t="s">
        <v>1023</v>
      </c>
    </row>
    <row customHeight="1" ht="11.25">
      <c r="A393" s="12033" t="s">
        <v>2364</v>
      </c>
      <c r="B393" s="12033" t="s">
        <v>16</v>
      </c>
      <c r="C393" s="12033" t="s">
        <v>2979</v>
      </c>
      <c r="D393" s="12033" t="s">
        <v>2980</v>
      </c>
      <c r="E393" s="12033" t="s">
        <v>2981</v>
      </c>
      <c r="F393" s="12033" t="s">
        <v>2547</v>
      </c>
      <c r="G393" s="12033" t="s">
        <v>2982</v>
      </c>
      <c r="H393" s="12033" t="s">
        <v>28</v>
      </c>
      <c r="I393" s="12033" t="s">
        <v>1023</v>
      </c>
    </row>
    <row customHeight="1" ht="11.25">
      <c r="A394" s="12033" t="s">
        <v>2364</v>
      </c>
      <c r="B394" s="12033" t="s">
        <v>16</v>
      </c>
      <c r="C394" s="12033" t="s">
        <v>2983</v>
      </c>
      <c r="D394" s="12033" t="s">
        <v>2984</v>
      </c>
      <c r="E394" s="12033" t="s">
        <v>2985</v>
      </c>
      <c r="F394" s="12033" t="s">
        <v>2371</v>
      </c>
      <c r="G394" s="12033" t="s">
        <v>2986</v>
      </c>
      <c r="H394" s="12033" t="s">
        <v>28</v>
      </c>
      <c r="I394" s="12033" t="s">
        <v>1023</v>
      </c>
    </row>
    <row customHeight="1" ht="11.25">
      <c r="A395" s="12033" t="s">
        <v>2364</v>
      </c>
      <c r="B395" s="12033" t="s">
        <v>16</v>
      </c>
      <c r="C395" s="12033" t="s">
        <v>2987</v>
      </c>
      <c r="D395" s="12033" t="s">
        <v>2988</v>
      </c>
      <c r="E395" s="12033" t="s">
        <v>2989</v>
      </c>
      <c r="F395" s="12033" t="s">
        <v>2503</v>
      </c>
      <c r="G395" s="12033" t="s">
        <v>28</v>
      </c>
      <c r="H395" s="12033" t="s">
        <v>28</v>
      </c>
      <c r="I395" s="12033" t="s">
        <v>1023</v>
      </c>
    </row>
    <row customHeight="1" ht="11.25">
      <c r="A396" s="12033" t="s">
        <v>2364</v>
      </c>
      <c r="B396" s="12033" t="s">
        <v>16</v>
      </c>
      <c r="C396" s="12033" t="s">
        <v>2990</v>
      </c>
      <c r="D396" s="12033" t="s">
        <v>2991</v>
      </c>
      <c r="E396" s="12033" t="s">
        <v>2992</v>
      </c>
      <c r="F396" s="12033" t="s">
        <v>2788</v>
      </c>
      <c r="G396" s="12033" t="s">
        <v>2993</v>
      </c>
      <c r="H396" s="12033" t="s">
        <v>28</v>
      </c>
      <c r="I396" s="12033" t="s">
        <v>1023</v>
      </c>
    </row>
    <row customHeight="1" ht="11.25">
      <c r="A397" s="12033" t="s">
        <v>2364</v>
      </c>
      <c r="B397" s="12033" t="s">
        <v>16</v>
      </c>
      <c r="C397" s="12033" t="s">
        <v>2994</v>
      </c>
      <c r="D397" s="12033" t="s">
        <v>2995</v>
      </c>
      <c r="E397" s="12033" t="s">
        <v>2996</v>
      </c>
      <c r="F397" s="12033" t="s">
        <v>2429</v>
      </c>
      <c r="G397" s="12033" t="s">
        <v>2997</v>
      </c>
      <c r="H397" s="12033" t="s">
        <v>28</v>
      </c>
      <c r="I397" s="12033" t="s">
        <v>1023</v>
      </c>
    </row>
    <row customHeight="1" ht="11.25">
      <c r="A398" s="12033" t="s">
        <v>2364</v>
      </c>
      <c r="B398" s="12033" t="s">
        <v>16</v>
      </c>
      <c r="C398" s="12033" t="s">
        <v>3139</v>
      </c>
      <c r="D398" s="12033" t="s">
        <v>3140</v>
      </c>
      <c r="E398" s="12033" t="s">
        <v>3141</v>
      </c>
      <c r="F398" s="12033" t="s">
        <v>2367</v>
      </c>
      <c r="G398" s="12033" t="s">
        <v>28</v>
      </c>
      <c r="H398" s="12033" t="s">
        <v>28</v>
      </c>
      <c r="I398" s="12033" t="s">
        <v>1023</v>
      </c>
    </row>
    <row customHeight="1" ht="11.25">
      <c r="A399" s="12033" t="s">
        <v>2364</v>
      </c>
      <c r="B399" s="12033" t="s">
        <v>16</v>
      </c>
      <c r="C399" s="12033" t="s">
        <v>2629</v>
      </c>
      <c r="D399" s="12033" t="s">
        <v>2630</v>
      </c>
      <c r="E399" s="12033" t="s">
        <v>2631</v>
      </c>
      <c r="F399" s="12033" t="s">
        <v>2597</v>
      </c>
      <c r="G399" s="12033" t="s">
        <v>28</v>
      </c>
      <c r="H399" s="12033" t="s">
        <v>28</v>
      </c>
      <c r="I399" s="12033" t="s">
        <v>1023</v>
      </c>
    </row>
    <row customHeight="1" ht="11.25">
      <c r="A400" s="12033" t="s">
        <v>2364</v>
      </c>
      <c r="B400" s="12033" t="s">
        <v>16</v>
      </c>
      <c r="C400" s="12033" t="s">
        <v>3002</v>
      </c>
      <c r="D400" s="12033" t="s">
        <v>3003</v>
      </c>
      <c r="E400" s="12033" t="s">
        <v>3004</v>
      </c>
      <c r="F400" s="12033" t="s">
        <v>2547</v>
      </c>
      <c r="G400" s="12033" t="s">
        <v>28</v>
      </c>
      <c r="H400" s="12033" t="s">
        <v>28</v>
      </c>
      <c r="I400" s="12033" t="s">
        <v>1023</v>
      </c>
    </row>
    <row customHeight="1" ht="11.25">
      <c r="A401" s="12033" t="s">
        <v>2364</v>
      </c>
      <c r="B401" s="12033" t="s">
        <v>16</v>
      </c>
      <c r="C401" s="12033" t="s">
        <v>2642</v>
      </c>
      <c r="D401" s="12033" t="s">
        <v>2643</v>
      </c>
      <c r="E401" s="12033" t="s">
        <v>2644</v>
      </c>
      <c r="F401" s="12033" t="s">
        <v>2408</v>
      </c>
      <c r="G401" s="12033" t="s">
        <v>28</v>
      </c>
      <c r="H401" s="12033" t="s">
        <v>28</v>
      </c>
      <c r="I401" s="12033" t="s">
        <v>1023</v>
      </c>
    </row>
    <row customHeight="1" ht="11.25">
      <c r="A402" s="12033" t="s">
        <v>2364</v>
      </c>
      <c r="B402" s="12033" t="s">
        <v>16</v>
      </c>
      <c r="C402" s="12033" t="s">
        <v>2660</v>
      </c>
      <c r="D402" s="12033" t="s">
        <v>2661</v>
      </c>
      <c r="E402" s="12033" t="s">
        <v>2662</v>
      </c>
      <c r="F402" s="12033" t="s">
        <v>2568</v>
      </c>
      <c r="G402" s="12033" t="s">
        <v>2663</v>
      </c>
      <c r="H402" s="12033" t="s">
        <v>28</v>
      </c>
      <c r="I402" s="12033" t="s">
        <v>1023</v>
      </c>
    </row>
    <row customHeight="1" ht="11.25">
      <c r="A403" s="12033" t="s">
        <v>2364</v>
      </c>
      <c r="B403" s="12033" t="s">
        <v>16</v>
      </c>
      <c r="C403" s="12033" t="s">
        <v>3005</v>
      </c>
      <c r="D403" s="12033" t="s">
        <v>3006</v>
      </c>
      <c r="E403" s="12033" t="s">
        <v>3007</v>
      </c>
      <c r="F403" s="12033" t="s">
        <v>2554</v>
      </c>
      <c r="G403" s="12033" t="s">
        <v>28</v>
      </c>
      <c r="H403" s="12033" t="s">
        <v>28</v>
      </c>
      <c r="I403" s="12033" t="s">
        <v>1023</v>
      </c>
    </row>
    <row customHeight="1" ht="11.25">
      <c r="A404" s="12033" t="s">
        <v>2364</v>
      </c>
      <c r="B404" s="12033" t="s">
        <v>16</v>
      </c>
      <c r="C404" s="12033" t="s">
        <v>3008</v>
      </c>
      <c r="D404" s="12033" t="s">
        <v>3009</v>
      </c>
      <c r="E404" s="12033" t="s">
        <v>3010</v>
      </c>
      <c r="F404" s="12033" t="s">
        <v>2503</v>
      </c>
      <c r="G404" s="12033" t="s">
        <v>28</v>
      </c>
      <c r="H404" s="12033" t="s">
        <v>28</v>
      </c>
      <c r="I404" s="12033" t="s">
        <v>1023</v>
      </c>
    </row>
    <row customHeight="1" ht="11.25">
      <c r="A405" s="12033" t="s">
        <v>2364</v>
      </c>
      <c r="B405" s="12033" t="s">
        <v>16</v>
      </c>
      <c r="C405" s="12033" t="s">
        <v>3011</v>
      </c>
      <c r="D405" s="12033" t="s">
        <v>3012</v>
      </c>
      <c r="E405" s="12033" t="s">
        <v>3013</v>
      </c>
      <c r="F405" s="12033" t="s">
        <v>3014</v>
      </c>
      <c r="G405" s="12033" t="s">
        <v>28</v>
      </c>
      <c r="H405" s="12033" t="s">
        <v>28</v>
      </c>
      <c r="I405" s="12033" t="s">
        <v>1023</v>
      </c>
    </row>
    <row customHeight="1" ht="11.25">
      <c r="A406" s="12033" t="s">
        <v>2364</v>
      </c>
      <c r="B406" s="12033" t="s">
        <v>16</v>
      </c>
      <c r="C406" s="12033" t="s">
        <v>3015</v>
      </c>
      <c r="D406" s="12033" t="s">
        <v>3016</v>
      </c>
      <c r="E406" s="12033" t="s">
        <v>3017</v>
      </c>
      <c r="F406" s="12033" t="s">
        <v>2568</v>
      </c>
      <c r="G406" s="12033" t="s">
        <v>28</v>
      </c>
      <c r="H406" s="12033" t="s">
        <v>28</v>
      </c>
      <c r="I406" s="12033" t="s">
        <v>1023</v>
      </c>
    </row>
    <row customHeight="1" ht="11.25">
      <c r="A407" s="12033" t="s">
        <v>2364</v>
      </c>
      <c r="B407" s="12033" t="s">
        <v>16</v>
      </c>
      <c r="C407" s="12033" t="s">
        <v>3018</v>
      </c>
      <c r="D407" s="12033" t="s">
        <v>3019</v>
      </c>
      <c r="E407" s="12033" t="s">
        <v>3020</v>
      </c>
      <c r="F407" s="12033" t="s">
        <v>2396</v>
      </c>
      <c r="G407" s="12033" t="s">
        <v>28</v>
      </c>
      <c r="H407" s="12033" t="s">
        <v>28</v>
      </c>
      <c r="I407" s="12033" t="s">
        <v>1023</v>
      </c>
    </row>
    <row customHeight="1" ht="11.25">
      <c r="A408" s="12033" t="s">
        <v>2364</v>
      </c>
      <c r="B408" s="12033" t="s">
        <v>16</v>
      </c>
      <c r="C408" s="12033" t="s">
        <v>2679</v>
      </c>
      <c r="D408" s="12033" t="s">
        <v>2680</v>
      </c>
      <c r="E408" s="12033" t="s">
        <v>2681</v>
      </c>
      <c r="F408" s="12033" t="s">
        <v>2547</v>
      </c>
      <c r="G408" s="12033" t="s">
        <v>2430</v>
      </c>
      <c r="H408" s="12033" t="s">
        <v>28</v>
      </c>
      <c r="I408" s="12033" t="s">
        <v>1023</v>
      </c>
    </row>
    <row customHeight="1" ht="11.25">
      <c r="A409" s="12033" t="s">
        <v>2364</v>
      </c>
      <c r="B409" s="12033" t="s">
        <v>16</v>
      </c>
      <c r="C409" s="12033" t="s">
        <v>3142</v>
      </c>
      <c r="D409" s="12033" t="s">
        <v>3143</v>
      </c>
      <c r="E409" s="12033" t="s">
        <v>3144</v>
      </c>
      <c r="F409" s="12033" t="s">
        <v>2685</v>
      </c>
      <c r="G409" s="12033" t="s">
        <v>3145</v>
      </c>
      <c r="H409" s="12033" t="s">
        <v>28</v>
      </c>
      <c r="I409" s="12033" t="s">
        <v>1023</v>
      </c>
    </row>
    <row customHeight="1" ht="11.25">
      <c r="A410" s="12033" t="s">
        <v>2364</v>
      </c>
      <c r="B410" s="12033" t="s">
        <v>16</v>
      </c>
      <c r="C410" s="12033" t="s">
        <v>3021</v>
      </c>
      <c r="D410" s="12033" t="s">
        <v>3022</v>
      </c>
      <c r="E410" s="12033" t="s">
        <v>3023</v>
      </c>
      <c r="F410" s="12033" t="s">
        <v>2547</v>
      </c>
      <c r="G410" s="12033" t="s">
        <v>28</v>
      </c>
      <c r="H410" s="12033" t="s">
        <v>28</v>
      </c>
      <c r="I410" s="12033" t="s">
        <v>1023</v>
      </c>
    </row>
    <row customHeight="1" ht="11.25">
      <c r="A411" s="12033" t="s">
        <v>2364</v>
      </c>
      <c r="B411" s="12033" t="s">
        <v>16</v>
      </c>
      <c r="C411" s="12033" t="s">
        <v>2703</v>
      </c>
      <c r="D411" s="12033" t="s">
        <v>2704</v>
      </c>
      <c r="E411" s="12033" t="s">
        <v>2705</v>
      </c>
      <c r="F411" s="12033" t="s">
        <v>2706</v>
      </c>
      <c r="G411" s="12033" t="s">
        <v>28</v>
      </c>
      <c r="H411" s="12033" t="s">
        <v>28</v>
      </c>
      <c r="I411" s="12033" t="s">
        <v>1023</v>
      </c>
    </row>
    <row customHeight="1" ht="11.25">
      <c r="A412" s="12033" t="s">
        <v>2364</v>
      </c>
      <c r="B412" s="12033" t="s">
        <v>16</v>
      </c>
      <c r="C412" s="12033" t="s">
        <v>3027</v>
      </c>
      <c r="D412" s="12033" t="s">
        <v>3028</v>
      </c>
      <c r="E412" s="12033" t="s">
        <v>3029</v>
      </c>
      <c r="F412" s="12033" t="s">
        <v>2396</v>
      </c>
      <c r="G412" s="12033" t="s">
        <v>28</v>
      </c>
      <c r="H412" s="12033" t="s">
        <v>28</v>
      </c>
      <c r="I412" s="12033" t="s">
        <v>1023</v>
      </c>
    </row>
    <row customHeight="1" ht="11.25">
      <c r="A413" s="12033" t="s">
        <v>2364</v>
      </c>
      <c r="B413" s="12033" t="s">
        <v>16</v>
      </c>
      <c r="C413" s="12033" t="s">
        <v>3030</v>
      </c>
      <c r="D413" s="12033" t="s">
        <v>3031</v>
      </c>
      <c r="E413" s="12033" t="s">
        <v>3032</v>
      </c>
      <c r="F413" s="12033" t="s">
        <v>2597</v>
      </c>
      <c r="G413" s="12033" t="s">
        <v>28</v>
      </c>
      <c r="H413" s="12033" t="s">
        <v>28</v>
      </c>
      <c r="I413" s="12033" t="s">
        <v>1023</v>
      </c>
    </row>
    <row customHeight="1" ht="11.25">
      <c r="A414" s="12033" t="s">
        <v>2364</v>
      </c>
      <c r="B414" s="12033" t="s">
        <v>16</v>
      </c>
      <c r="C414" s="12033" t="s">
        <v>3039</v>
      </c>
      <c r="D414" s="12033" t="s">
        <v>3040</v>
      </c>
      <c r="E414" s="12033" t="s">
        <v>3041</v>
      </c>
      <c r="F414" s="12033" t="s">
        <v>2474</v>
      </c>
      <c r="G414" s="12033" t="s">
        <v>28</v>
      </c>
      <c r="H414" s="12033" t="s">
        <v>28</v>
      </c>
      <c r="I414" s="12033" t="s">
        <v>1023</v>
      </c>
    </row>
    <row customHeight="1" ht="11.25">
      <c r="A415" s="12033" t="s">
        <v>2364</v>
      </c>
      <c r="B415" s="12033" t="s">
        <v>16</v>
      </c>
      <c r="C415" s="12033" t="s">
        <v>3042</v>
      </c>
      <c r="D415" s="12033" t="s">
        <v>3043</v>
      </c>
      <c r="E415" s="12033" t="s">
        <v>3044</v>
      </c>
      <c r="F415" s="12033" t="s">
        <v>2367</v>
      </c>
      <c r="G415" s="12033" t="s">
        <v>28</v>
      </c>
      <c r="H415" s="12033" t="s">
        <v>28</v>
      </c>
      <c r="I415" s="12033" t="s">
        <v>1023</v>
      </c>
    </row>
    <row customHeight="1" ht="11.25">
      <c r="A416" s="12033" t="s">
        <v>2364</v>
      </c>
      <c r="B416" s="12033" t="s">
        <v>16</v>
      </c>
      <c r="C416" s="12033" t="s">
        <v>3048</v>
      </c>
      <c r="D416" s="12033" t="s">
        <v>3049</v>
      </c>
      <c r="E416" s="12033" t="s">
        <v>3050</v>
      </c>
      <c r="F416" s="12033" t="s">
        <v>2420</v>
      </c>
      <c r="G416" s="12033" t="s">
        <v>3051</v>
      </c>
      <c r="H416" s="12033" t="s">
        <v>28</v>
      </c>
      <c r="I416" s="12033" t="s">
        <v>1023</v>
      </c>
    </row>
    <row customHeight="1" ht="11.25">
      <c r="A417" s="12033" t="s">
        <v>2364</v>
      </c>
      <c r="B417" s="12033" t="s">
        <v>16</v>
      </c>
      <c r="C417" s="12033" t="s">
        <v>3052</v>
      </c>
      <c r="D417" s="12033" t="s">
        <v>3053</v>
      </c>
      <c r="E417" s="12033" t="s">
        <v>2366</v>
      </c>
      <c r="F417" s="12033" t="s">
        <v>2367</v>
      </c>
      <c r="G417" s="12033" t="s">
        <v>28</v>
      </c>
      <c r="H417" s="12033" t="s">
        <v>28</v>
      </c>
      <c r="I417" s="12033" t="s">
        <v>1023</v>
      </c>
    </row>
    <row customHeight="1" ht="11.25">
      <c r="A418" s="12033" t="s">
        <v>2364</v>
      </c>
      <c r="B418" s="12033" t="s">
        <v>16</v>
      </c>
      <c r="C418" s="12033" t="s">
        <v>3054</v>
      </c>
      <c r="D418" s="12033" t="s">
        <v>3055</v>
      </c>
      <c r="E418" s="12033" t="s">
        <v>3056</v>
      </c>
      <c r="F418" s="12033" t="s">
        <v>2371</v>
      </c>
      <c r="G418" s="12033" t="s">
        <v>28</v>
      </c>
      <c r="H418" s="12033" t="s">
        <v>28</v>
      </c>
      <c r="I418" s="12033" t="s">
        <v>1023</v>
      </c>
    </row>
    <row customHeight="1" ht="11.25">
      <c r="A419" s="12033" t="s">
        <v>2364</v>
      </c>
      <c r="B419" s="12033" t="s">
        <v>16</v>
      </c>
      <c r="C419" s="12033" t="s">
        <v>3057</v>
      </c>
      <c r="D419" s="12033" t="s">
        <v>3058</v>
      </c>
      <c r="E419" s="12033" t="s">
        <v>3059</v>
      </c>
      <c r="F419" s="12033" t="s">
        <v>2371</v>
      </c>
      <c r="G419" s="12033" t="s">
        <v>28</v>
      </c>
      <c r="H419" s="12033" t="s">
        <v>28</v>
      </c>
      <c r="I419" s="12033" t="s">
        <v>1023</v>
      </c>
    </row>
    <row customHeight="1" ht="11.25">
      <c r="A420" s="12033" t="s">
        <v>2364</v>
      </c>
      <c r="B420" s="12033" t="s">
        <v>16</v>
      </c>
      <c r="C420" s="12033" t="s">
        <v>2710</v>
      </c>
      <c r="D420" s="12033" t="s">
        <v>2711</v>
      </c>
      <c r="E420" s="12033" t="s">
        <v>2712</v>
      </c>
      <c r="F420" s="12033" t="s">
        <v>2379</v>
      </c>
      <c r="G420" s="12033" t="s">
        <v>28</v>
      </c>
      <c r="H420" s="12033" t="s">
        <v>28</v>
      </c>
      <c r="I420" s="12033" t="s">
        <v>1023</v>
      </c>
    </row>
    <row customHeight="1" ht="11.25">
      <c r="A421" s="12033" t="s">
        <v>2364</v>
      </c>
      <c r="B421" s="12033" t="s">
        <v>16</v>
      </c>
      <c r="C421" s="12033" t="s">
        <v>2721</v>
      </c>
      <c r="D421" s="12033" t="s">
        <v>2722</v>
      </c>
      <c r="E421" s="12033" t="s">
        <v>2723</v>
      </c>
      <c r="F421" s="12033" t="s">
        <v>2692</v>
      </c>
      <c r="G421" s="12033" t="s">
        <v>2724</v>
      </c>
      <c r="H421" s="12033" t="s">
        <v>28</v>
      </c>
      <c r="I421" s="12033" t="s">
        <v>1023</v>
      </c>
    </row>
    <row customHeight="1" ht="11.25">
      <c r="A422" s="12033" t="s">
        <v>2364</v>
      </c>
      <c r="B422" s="12033" t="s">
        <v>16</v>
      </c>
      <c r="C422" s="12033" t="s">
        <v>2725</v>
      </c>
      <c r="D422" s="12033" t="s">
        <v>2726</v>
      </c>
      <c r="E422" s="12033" t="s">
        <v>2727</v>
      </c>
      <c r="F422" s="12033" t="s">
        <v>2420</v>
      </c>
      <c r="G422" s="12033" t="s">
        <v>2728</v>
      </c>
      <c r="H422" s="12033" t="s">
        <v>28</v>
      </c>
      <c r="I422" s="12033" t="s">
        <v>1023</v>
      </c>
    </row>
    <row customHeight="1" ht="11.25">
      <c r="A423" s="12033" t="s">
        <v>2364</v>
      </c>
      <c r="B423" s="12033" t="s">
        <v>16</v>
      </c>
      <c r="C423" s="12033" t="s">
        <v>3066</v>
      </c>
      <c r="D423" s="12033" t="s">
        <v>3067</v>
      </c>
      <c r="E423" s="12033" t="s">
        <v>3068</v>
      </c>
      <c r="F423" s="12033" t="s">
        <v>3069</v>
      </c>
      <c r="G423" s="12033" t="s">
        <v>28</v>
      </c>
      <c r="H423" s="12033" t="s">
        <v>28</v>
      </c>
      <c r="I423" s="12033" t="s">
        <v>1023</v>
      </c>
    </row>
    <row customHeight="1" ht="11.25">
      <c r="A424" s="12033" t="s">
        <v>2364</v>
      </c>
      <c r="B424" s="12033" t="s">
        <v>16</v>
      </c>
      <c r="C424" s="12033" t="s">
        <v>3070</v>
      </c>
      <c r="D424" s="12033" t="s">
        <v>3071</v>
      </c>
      <c r="E424" s="12033" t="s">
        <v>3072</v>
      </c>
      <c r="F424" s="12033" t="s">
        <v>2503</v>
      </c>
      <c r="G424" s="12033" t="s">
        <v>28</v>
      </c>
      <c r="H424" s="12033" t="s">
        <v>28</v>
      </c>
      <c r="I424" s="12033" t="s">
        <v>1023</v>
      </c>
    </row>
    <row customHeight="1" ht="11.25">
      <c r="A425" s="12033" t="s">
        <v>2364</v>
      </c>
      <c r="B425" s="12033" t="s">
        <v>16</v>
      </c>
      <c r="C425" s="12033" t="s">
        <v>2739</v>
      </c>
      <c r="D425" s="12033" t="s">
        <v>2740</v>
      </c>
      <c r="E425" s="12033" t="s">
        <v>2741</v>
      </c>
      <c r="F425" s="12033" t="s">
        <v>2568</v>
      </c>
      <c r="G425" s="12033" t="s">
        <v>28</v>
      </c>
      <c r="H425" s="12033" t="s">
        <v>28</v>
      </c>
      <c r="I425" s="12033" t="s">
        <v>1023</v>
      </c>
    </row>
    <row customHeight="1" ht="11.25">
      <c r="A426" s="12033" t="s">
        <v>2364</v>
      </c>
      <c r="B426" s="12033" t="s">
        <v>16</v>
      </c>
      <c r="C426" s="12033" t="s">
        <v>2742</v>
      </c>
      <c r="D426" s="12033" t="s">
        <v>2743</v>
      </c>
      <c r="E426" s="12033" t="s">
        <v>2744</v>
      </c>
      <c r="F426" s="12033" t="s">
        <v>2745</v>
      </c>
      <c r="G426" s="12033" t="s">
        <v>2746</v>
      </c>
      <c r="H426" s="12033" t="s">
        <v>28</v>
      </c>
      <c r="I426" s="12033" t="s">
        <v>1023</v>
      </c>
    </row>
    <row customHeight="1" ht="11.25">
      <c r="A427" s="12033" t="s">
        <v>2364</v>
      </c>
      <c r="B427" s="12033" t="s">
        <v>16</v>
      </c>
      <c r="C427" s="12033" t="s">
        <v>2747</v>
      </c>
      <c r="D427" s="12033" t="s">
        <v>2748</v>
      </c>
      <c r="E427" s="12033" t="s">
        <v>2749</v>
      </c>
      <c r="F427" s="12033" t="s">
        <v>2568</v>
      </c>
      <c r="G427" s="12033" t="s">
        <v>28</v>
      </c>
      <c r="H427" s="12033" t="s">
        <v>28</v>
      </c>
      <c r="I427" s="12033" t="s">
        <v>1023</v>
      </c>
    </row>
    <row customHeight="1" ht="11.25">
      <c r="A428" s="12033" t="s">
        <v>2364</v>
      </c>
      <c r="B428" s="12033" t="s">
        <v>16</v>
      </c>
      <c r="C428" s="12033" t="s">
        <v>2753</v>
      </c>
      <c r="D428" s="12033" t="s">
        <v>2754</v>
      </c>
      <c r="E428" s="12033" t="s">
        <v>2755</v>
      </c>
      <c r="F428" s="12033" t="s">
        <v>2503</v>
      </c>
      <c r="G428" s="12033" t="s">
        <v>28</v>
      </c>
      <c r="H428" s="12033" t="s">
        <v>28</v>
      </c>
      <c r="I428" s="12033" t="s">
        <v>1023</v>
      </c>
    </row>
    <row customHeight="1" ht="11.25">
      <c r="A429" s="12033" t="s">
        <v>2364</v>
      </c>
      <c r="B429" s="12033" t="s">
        <v>16</v>
      </c>
      <c r="C429" s="12033" t="s">
        <v>3073</v>
      </c>
      <c r="D429" s="12033" t="s">
        <v>3074</v>
      </c>
      <c r="E429" s="12033" t="s">
        <v>3075</v>
      </c>
      <c r="F429" s="12033" t="s">
        <v>2885</v>
      </c>
      <c r="G429" s="12033" t="s">
        <v>28</v>
      </c>
      <c r="H429" s="12033" t="s">
        <v>28</v>
      </c>
      <c r="I429" s="12033" t="s">
        <v>1023</v>
      </c>
    </row>
    <row customHeight="1" ht="11.25">
      <c r="A430" s="12033" t="s">
        <v>2364</v>
      </c>
      <c r="B430" s="12033" t="s">
        <v>16</v>
      </c>
      <c r="C430" s="12033" t="s">
        <v>3076</v>
      </c>
      <c r="D430" s="12033" t="s">
        <v>3077</v>
      </c>
      <c r="E430" s="12033" t="s">
        <v>3078</v>
      </c>
      <c r="F430" s="12033" t="s">
        <v>2885</v>
      </c>
      <c r="G430" s="12033" t="s">
        <v>28</v>
      </c>
      <c r="H430" s="12033" t="s">
        <v>28</v>
      </c>
      <c r="I430" s="12033" t="s">
        <v>1023</v>
      </c>
    </row>
    <row customHeight="1" ht="11.25">
      <c r="A431" s="12033" t="s">
        <v>2364</v>
      </c>
      <c r="B431" s="12033" t="s">
        <v>16</v>
      </c>
      <c r="C431" s="12033" t="s">
        <v>3079</v>
      </c>
      <c r="D431" s="12033" t="s">
        <v>3080</v>
      </c>
      <c r="E431" s="12033" t="s">
        <v>3081</v>
      </c>
      <c r="F431" s="12033" t="s">
        <v>2396</v>
      </c>
      <c r="G431" s="12033" t="s">
        <v>28</v>
      </c>
      <c r="H431" s="12033" t="s">
        <v>28</v>
      </c>
      <c r="I431" s="12033" t="s">
        <v>1023</v>
      </c>
    </row>
    <row customHeight="1" ht="11.25">
      <c r="A432" s="12033" t="s">
        <v>2364</v>
      </c>
      <c r="B432" s="12033" t="s">
        <v>16</v>
      </c>
      <c r="C432" s="12033" t="s">
        <v>2756</v>
      </c>
      <c r="D432" s="12033" t="s">
        <v>2757</v>
      </c>
      <c r="E432" s="12033" t="s">
        <v>2758</v>
      </c>
      <c r="F432" s="12033" t="s">
        <v>2375</v>
      </c>
      <c r="G432" s="12033" t="s">
        <v>28</v>
      </c>
      <c r="H432" s="12033" t="s">
        <v>28</v>
      </c>
      <c r="I432" s="12033" t="s">
        <v>1023</v>
      </c>
    </row>
    <row customHeight="1" ht="11.25">
      <c r="A433" s="12033" t="s">
        <v>2364</v>
      </c>
      <c r="B433" s="12033" t="s">
        <v>16</v>
      </c>
      <c r="C433" s="12033" t="s">
        <v>2759</v>
      </c>
      <c r="D433" s="12033" t="s">
        <v>2760</v>
      </c>
      <c r="E433" s="12033" t="s">
        <v>2761</v>
      </c>
      <c r="F433" s="12033" t="s">
        <v>2762</v>
      </c>
      <c r="G433" s="12033" t="s">
        <v>28</v>
      </c>
      <c r="H433" s="12033" t="s">
        <v>28</v>
      </c>
      <c r="I433" s="12033" t="s">
        <v>1023</v>
      </c>
    </row>
    <row customHeight="1" ht="11.25">
      <c r="A434" s="12033" t="s">
        <v>2364</v>
      </c>
      <c r="B434" s="12033" t="s">
        <v>16</v>
      </c>
      <c r="C434" s="12033" t="s">
        <v>3091</v>
      </c>
      <c r="D434" s="12033" t="s">
        <v>3092</v>
      </c>
      <c r="E434" s="12033" t="s">
        <v>3093</v>
      </c>
      <c r="F434" s="12033" t="s">
        <v>2945</v>
      </c>
      <c r="G434" s="12033" t="s">
        <v>3094</v>
      </c>
      <c r="H434" s="12033" t="s">
        <v>28</v>
      </c>
      <c r="I434" s="12033" t="s">
        <v>1023</v>
      </c>
    </row>
    <row customHeight="1" ht="11.25">
      <c r="A435" s="12033" t="s">
        <v>2364</v>
      </c>
      <c r="B435" s="12033" t="s">
        <v>16</v>
      </c>
      <c r="C435" s="12033" t="s">
        <v>3095</v>
      </c>
      <c r="D435" s="12033" t="s">
        <v>3096</v>
      </c>
      <c r="E435" s="12033" t="s">
        <v>3097</v>
      </c>
      <c r="F435" s="12033" t="s">
        <v>2474</v>
      </c>
      <c r="G435" s="12033" t="s">
        <v>28</v>
      </c>
      <c r="H435" s="12033" t="s">
        <v>28</v>
      </c>
      <c r="I435" s="12033" t="s">
        <v>1023</v>
      </c>
    </row>
    <row customHeight="1" ht="11.25">
      <c r="A436" s="12033" t="s">
        <v>2364</v>
      </c>
      <c r="B436" s="12033" t="s">
        <v>16</v>
      </c>
      <c r="C436" s="12033" t="s">
        <v>3098</v>
      </c>
      <c r="D436" s="12033" t="s">
        <v>3099</v>
      </c>
      <c r="E436" s="12033" t="s">
        <v>3100</v>
      </c>
      <c r="F436" s="12033" t="s">
        <v>2495</v>
      </c>
      <c r="G436" s="12033" t="s">
        <v>28</v>
      </c>
      <c r="H436" s="12033" t="s">
        <v>28</v>
      </c>
      <c r="I436" s="12033" t="s">
        <v>1023</v>
      </c>
    </row>
    <row customHeight="1" ht="11.25">
      <c r="A437" s="12033" t="s">
        <v>2364</v>
      </c>
      <c r="B437" s="12033" t="s">
        <v>16</v>
      </c>
      <c r="C437" s="12033" t="s">
        <v>3107</v>
      </c>
      <c r="D437" s="12033" t="s">
        <v>3108</v>
      </c>
      <c r="E437" s="12033" t="s">
        <v>3109</v>
      </c>
      <c r="F437" s="12033" t="s">
        <v>2885</v>
      </c>
      <c r="G437" s="12033" t="s">
        <v>3110</v>
      </c>
      <c r="H437" s="12033" t="s">
        <v>28</v>
      </c>
      <c r="I437" s="12033" t="s">
        <v>1023</v>
      </c>
    </row>
    <row customHeight="1" ht="11.25">
      <c r="A438" s="12033" t="s">
        <v>2364</v>
      </c>
      <c r="B438" s="12033" t="s">
        <v>16</v>
      </c>
      <c r="C438" s="12033" t="s">
        <v>3111</v>
      </c>
      <c r="D438" s="12033" t="s">
        <v>3112</v>
      </c>
      <c r="E438" s="12033" t="s">
        <v>3113</v>
      </c>
      <c r="F438" s="12033" t="s">
        <v>2429</v>
      </c>
      <c r="G438" s="12033" t="s">
        <v>28</v>
      </c>
      <c r="H438" s="12033" t="s">
        <v>28</v>
      </c>
      <c r="I438" s="12033" t="s">
        <v>1023</v>
      </c>
    </row>
    <row customHeight="1" ht="11.25">
      <c r="A439" s="12033" t="s">
        <v>2364</v>
      </c>
      <c r="B439" s="12033" t="s">
        <v>16</v>
      </c>
      <c r="C439" s="12033" t="s">
        <v>2789</v>
      </c>
      <c r="D439" s="12033" t="s">
        <v>2790</v>
      </c>
      <c r="E439" s="12033" t="s">
        <v>2791</v>
      </c>
      <c r="F439" s="12033" t="s">
        <v>2396</v>
      </c>
      <c r="G439" s="12033" t="s">
        <v>28</v>
      </c>
      <c r="H439" s="12033" t="s">
        <v>28</v>
      </c>
      <c r="I439" s="12033" t="s">
        <v>1023</v>
      </c>
    </row>
    <row customHeight="1" ht="11.25">
      <c r="A440" s="12033" t="s">
        <v>2364</v>
      </c>
      <c r="B440" s="12033" t="s">
        <v>16</v>
      </c>
      <c r="C440" s="12033" t="s">
        <v>28</v>
      </c>
      <c r="D440" s="12033" t="s">
        <v>2365</v>
      </c>
      <c r="E440" s="12033" t="s">
        <v>2366</v>
      </c>
      <c r="F440" s="12033" t="s">
        <v>2367</v>
      </c>
      <c r="G440" s="12033" t="s">
        <v>28</v>
      </c>
      <c r="H440" s="12033" t="s">
        <v>28</v>
      </c>
      <c r="I440" s="12033" t="s">
        <v>1737</v>
      </c>
    </row>
    <row customHeight="1" ht="11.25">
      <c r="A441" s="12033" t="s">
        <v>2364</v>
      </c>
      <c r="B441" s="12033" t="s">
        <v>16</v>
      </c>
      <c r="C441" s="12033" t="s">
        <v>3146</v>
      </c>
      <c r="D441" s="12033" t="s">
        <v>3147</v>
      </c>
      <c r="E441" s="12033" t="s">
        <v>3148</v>
      </c>
      <c r="F441" s="12033" t="s">
        <v>692</v>
      </c>
      <c r="G441" s="12033" t="s">
        <v>3149</v>
      </c>
      <c r="H441" s="12033" t="s">
        <v>28</v>
      </c>
      <c r="I441" s="12033" t="s">
        <v>1737</v>
      </c>
    </row>
    <row customHeight="1" ht="11.25">
      <c r="A442" s="12033" t="s">
        <v>2364</v>
      </c>
      <c r="B442" s="12033" t="s">
        <v>16</v>
      </c>
      <c r="C442" s="12033" t="s">
        <v>2510</v>
      </c>
      <c r="D442" s="12033" t="s">
        <v>2511</v>
      </c>
      <c r="E442" s="12033" t="s">
        <v>2512</v>
      </c>
      <c r="F442" s="12033" t="s">
        <v>54</v>
      </c>
      <c r="G442" s="12033" t="s">
        <v>28</v>
      </c>
      <c r="H442" s="12033" t="s">
        <v>28</v>
      </c>
      <c r="I442" s="12033" t="s">
        <v>1737</v>
      </c>
    </row>
    <row customHeight="1" ht="11.25">
      <c r="A443" s="12033" t="s">
        <v>2364</v>
      </c>
      <c r="B443" s="12033" t="s">
        <v>16</v>
      </c>
      <c r="C443" s="12033" t="s">
        <v>2859</v>
      </c>
      <c r="D443" s="12033" t="s">
        <v>2860</v>
      </c>
      <c r="E443" s="12033" t="s">
        <v>2861</v>
      </c>
      <c r="F443" s="12033" t="s">
        <v>2597</v>
      </c>
      <c r="G443" s="12033" t="s">
        <v>28</v>
      </c>
      <c r="H443" s="12033" t="s">
        <v>28</v>
      </c>
      <c r="I443" s="12033" t="s">
        <v>1737</v>
      </c>
    </row>
    <row customHeight="1" ht="11.25">
      <c r="A444" s="12033" t="s">
        <v>2364</v>
      </c>
      <c r="B444" s="12033" t="s">
        <v>16</v>
      </c>
      <c r="C444" s="12033" t="s">
        <v>3150</v>
      </c>
      <c r="D444" s="12033" t="s">
        <v>3151</v>
      </c>
      <c r="E444" s="12033" t="s">
        <v>3152</v>
      </c>
      <c r="F444" s="12033" t="s">
        <v>2610</v>
      </c>
      <c r="G444" s="12033" t="s">
        <v>3153</v>
      </c>
      <c r="H444" s="12033" t="s">
        <v>28</v>
      </c>
      <c r="I444" s="12033" t="s">
        <v>1737</v>
      </c>
    </row>
    <row customHeight="1" ht="11.25">
      <c r="A445" s="12033" t="s">
        <v>2364</v>
      </c>
      <c r="B445" s="12033" t="s">
        <v>16</v>
      </c>
      <c r="C445" s="12033" t="s">
        <v>2521</v>
      </c>
      <c r="D445" s="12033" t="s">
        <v>2522</v>
      </c>
      <c r="E445" s="12033" t="s">
        <v>2523</v>
      </c>
      <c r="F445" s="12033" t="s">
        <v>2396</v>
      </c>
      <c r="G445" s="12033" t="s">
        <v>28</v>
      </c>
      <c r="H445" s="12033" t="s">
        <v>28</v>
      </c>
      <c r="I445" s="12033" t="s">
        <v>1737</v>
      </c>
    </row>
    <row customHeight="1" ht="11.25">
      <c r="A446" s="12033" t="s">
        <v>2364</v>
      </c>
      <c r="B446" s="12033" t="s">
        <v>16</v>
      </c>
      <c r="C446" s="12033" t="s">
        <v>3154</v>
      </c>
      <c r="D446" s="12033" t="s">
        <v>3155</v>
      </c>
      <c r="E446" s="12033" t="s">
        <v>3156</v>
      </c>
      <c r="F446" s="12033" t="s">
        <v>2495</v>
      </c>
      <c r="G446" s="12033" t="s">
        <v>28</v>
      </c>
      <c r="H446" s="12033" t="s">
        <v>28</v>
      </c>
      <c r="I446" s="12033" t="s">
        <v>1737</v>
      </c>
    </row>
    <row customHeight="1" ht="11.25">
      <c r="A447" s="12033" t="s">
        <v>2364</v>
      </c>
      <c r="B447" s="12033" t="s">
        <v>16</v>
      </c>
      <c r="C447" s="12033" t="s">
        <v>2528</v>
      </c>
      <c r="D447" s="12033" t="s">
        <v>2529</v>
      </c>
      <c r="E447" s="12033" t="s">
        <v>2530</v>
      </c>
      <c r="F447" s="12033" t="s">
        <v>2404</v>
      </c>
      <c r="G447" s="12033" t="s">
        <v>28</v>
      </c>
      <c r="H447" s="12033" t="s">
        <v>28</v>
      </c>
      <c r="I447" s="12033" t="s">
        <v>1737</v>
      </c>
    </row>
    <row customHeight="1" ht="11.25">
      <c r="A448" s="12033" t="s">
        <v>2364</v>
      </c>
      <c r="B448" s="12033" t="s">
        <v>16</v>
      </c>
      <c r="C448" s="12033" t="s">
        <v>2531</v>
      </c>
      <c r="D448" s="12033" t="s">
        <v>2532</v>
      </c>
      <c r="E448" s="12033" t="s">
        <v>2533</v>
      </c>
      <c r="F448" s="12033" t="s">
        <v>2404</v>
      </c>
      <c r="G448" s="12033" t="s">
        <v>28</v>
      </c>
      <c r="H448" s="12033" t="s">
        <v>28</v>
      </c>
      <c r="I448" s="12033" t="s">
        <v>1737</v>
      </c>
    </row>
    <row customHeight="1" ht="11.25">
      <c r="A449" s="12033" t="s">
        <v>2364</v>
      </c>
      <c r="B449" s="12033" t="s">
        <v>16</v>
      </c>
      <c r="C449" s="12033" t="s">
        <v>3157</v>
      </c>
      <c r="D449" s="12033" t="s">
        <v>3158</v>
      </c>
      <c r="E449" s="12033" t="s">
        <v>3159</v>
      </c>
      <c r="F449" s="12033" t="s">
        <v>2537</v>
      </c>
      <c r="G449" s="12033" t="s">
        <v>3160</v>
      </c>
      <c r="H449" s="12033" t="s">
        <v>28</v>
      </c>
      <c r="I449" s="12033" t="s">
        <v>1737</v>
      </c>
    </row>
    <row customHeight="1" ht="11.25">
      <c r="A450" s="12033" t="s">
        <v>2364</v>
      </c>
      <c r="B450" s="12033" t="s">
        <v>16</v>
      </c>
      <c r="C450" s="12033" t="s">
        <v>3161</v>
      </c>
      <c r="D450" s="12033" t="s">
        <v>3162</v>
      </c>
      <c r="E450" s="12033" t="s">
        <v>3163</v>
      </c>
      <c r="F450" s="12033" t="s">
        <v>2520</v>
      </c>
      <c r="G450" s="12033" t="s">
        <v>28</v>
      </c>
      <c r="H450" s="12033" t="s">
        <v>28</v>
      </c>
      <c r="I450" s="12033" t="s">
        <v>1737</v>
      </c>
    </row>
    <row customHeight="1" ht="11.25">
      <c r="A451" s="12033" t="s">
        <v>2364</v>
      </c>
      <c r="B451" s="12033" t="s">
        <v>16</v>
      </c>
      <c r="C451" s="12033" t="s">
        <v>3164</v>
      </c>
      <c r="D451" s="12033" t="s">
        <v>3165</v>
      </c>
      <c r="E451" s="12033" t="s">
        <v>3166</v>
      </c>
      <c r="F451" s="12033" t="s">
        <v>2408</v>
      </c>
      <c r="G451" s="12033" t="s">
        <v>28</v>
      </c>
      <c r="H451" s="12033" t="s">
        <v>28</v>
      </c>
      <c r="I451" s="12033" t="s">
        <v>1737</v>
      </c>
    </row>
    <row customHeight="1" ht="11.25">
      <c r="A452" s="12033" t="s">
        <v>2364</v>
      </c>
      <c r="B452" s="12033" t="s">
        <v>16</v>
      </c>
      <c r="C452" s="12033" t="s">
        <v>3167</v>
      </c>
      <c r="D452" s="12033" t="s">
        <v>3168</v>
      </c>
      <c r="E452" s="12033" t="s">
        <v>3169</v>
      </c>
      <c r="F452" s="12033" t="s">
        <v>2367</v>
      </c>
      <c r="G452" s="12033" t="s">
        <v>3170</v>
      </c>
      <c r="H452" s="12033" t="s">
        <v>28</v>
      </c>
      <c r="I452" s="12033" t="s">
        <v>1737</v>
      </c>
    </row>
    <row customHeight="1" ht="11.25">
      <c r="A453" s="12033" t="s">
        <v>2364</v>
      </c>
      <c r="B453" s="12033" t="s">
        <v>16</v>
      </c>
      <c r="C453" s="12033" t="s">
        <v>3171</v>
      </c>
      <c r="D453" s="12033" t="s">
        <v>3172</v>
      </c>
      <c r="E453" s="12033" t="s">
        <v>3173</v>
      </c>
      <c r="F453" s="12033" t="s">
        <v>2561</v>
      </c>
      <c r="G453" s="12033" t="s">
        <v>3174</v>
      </c>
      <c r="H453" s="12033" t="s">
        <v>28</v>
      </c>
      <c r="I453" s="12033" t="s">
        <v>1737</v>
      </c>
    </row>
    <row customHeight="1" ht="11.25">
      <c r="A454" s="12033" t="s">
        <v>2364</v>
      </c>
      <c r="B454" s="12033" t="s">
        <v>16</v>
      </c>
      <c r="C454" s="12033" t="s">
        <v>3175</v>
      </c>
      <c r="D454" s="12033" t="s">
        <v>3176</v>
      </c>
      <c r="E454" s="12033" t="s">
        <v>3177</v>
      </c>
      <c r="F454" s="12033" t="s">
        <v>2610</v>
      </c>
      <c r="G454" s="12033" t="s">
        <v>3178</v>
      </c>
      <c r="H454" s="12033" t="s">
        <v>28</v>
      </c>
      <c r="I454" s="12033" t="s">
        <v>1737</v>
      </c>
    </row>
    <row customHeight="1" ht="11.25">
      <c r="A455" s="12033" t="s">
        <v>2364</v>
      </c>
      <c r="B455" s="12033" t="s">
        <v>16</v>
      </c>
      <c r="C455" s="12033" t="s">
        <v>3179</v>
      </c>
      <c r="D455" s="12033" t="s">
        <v>3180</v>
      </c>
      <c r="E455" s="12033" t="s">
        <v>3181</v>
      </c>
      <c r="F455" s="12033" t="s">
        <v>2638</v>
      </c>
      <c r="G455" s="12033" t="s">
        <v>3182</v>
      </c>
      <c r="H455" s="12033" t="s">
        <v>28</v>
      </c>
      <c r="I455" s="12033" t="s">
        <v>1737</v>
      </c>
    </row>
    <row customHeight="1" ht="11.25">
      <c r="A456" s="12033" t="s">
        <v>2364</v>
      </c>
      <c r="B456" s="12033" t="s">
        <v>16</v>
      </c>
      <c r="C456" s="12033" t="s">
        <v>3183</v>
      </c>
      <c r="D456" s="12033" t="s">
        <v>3184</v>
      </c>
      <c r="E456" s="12033" t="s">
        <v>3185</v>
      </c>
      <c r="F456" s="12033" t="s">
        <v>2706</v>
      </c>
      <c r="G456" s="12033" t="s">
        <v>3186</v>
      </c>
      <c r="H456" s="12033" t="s">
        <v>28</v>
      </c>
      <c r="I456" s="12033" t="s">
        <v>1737</v>
      </c>
    </row>
    <row customHeight="1" ht="11.25">
      <c r="A457" s="12033" t="s">
        <v>2364</v>
      </c>
      <c r="B457" s="12033" t="s">
        <v>16</v>
      </c>
      <c r="C457" s="12033" t="s">
        <v>3187</v>
      </c>
      <c r="D457" s="12033" t="s">
        <v>3188</v>
      </c>
      <c r="E457" s="12033" t="s">
        <v>3189</v>
      </c>
      <c r="F457" s="12033" t="s">
        <v>2874</v>
      </c>
      <c r="G457" s="12033" t="s">
        <v>3190</v>
      </c>
      <c r="H457" s="12033" t="s">
        <v>28</v>
      </c>
      <c r="I457" s="12033" t="s">
        <v>1737</v>
      </c>
    </row>
    <row customHeight="1" ht="11.25">
      <c r="A458" s="12033" t="s">
        <v>2364</v>
      </c>
      <c r="B458" s="12033" t="s">
        <v>16</v>
      </c>
      <c r="C458" s="12033" t="s">
        <v>2976</v>
      </c>
      <c r="D458" s="12033" t="s">
        <v>2977</v>
      </c>
      <c r="E458" s="12033" t="s">
        <v>2978</v>
      </c>
      <c r="F458" s="12033" t="s">
        <v>2597</v>
      </c>
      <c r="G458" s="12033" t="s">
        <v>28</v>
      </c>
      <c r="H458" s="12033" t="s">
        <v>28</v>
      </c>
      <c r="I458" s="12033" t="s">
        <v>1737</v>
      </c>
    </row>
    <row customHeight="1" ht="11.25">
      <c r="A459" s="12033" t="s">
        <v>2364</v>
      </c>
      <c r="B459" s="12033" t="s">
        <v>16</v>
      </c>
      <c r="C459" s="12033" t="s">
        <v>3191</v>
      </c>
      <c r="D459" s="12033" t="s">
        <v>3192</v>
      </c>
      <c r="E459" s="12033" t="s">
        <v>3193</v>
      </c>
      <c r="F459" s="12033" t="s">
        <v>2788</v>
      </c>
      <c r="G459" s="12033" t="s">
        <v>3194</v>
      </c>
      <c r="H459" s="12033" t="s">
        <v>28</v>
      </c>
      <c r="I459" s="12033" t="s">
        <v>1737</v>
      </c>
    </row>
    <row customHeight="1" ht="11.25">
      <c r="A460" s="12033" t="s">
        <v>2364</v>
      </c>
      <c r="B460" s="12033" t="s">
        <v>16</v>
      </c>
      <c r="C460" s="12033" t="s">
        <v>3195</v>
      </c>
      <c r="D460" s="12033" t="s">
        <v>3196</v>
      </c>
      <c r="E460" s="12033" t="s">
        <v>3197</v>
      </c>
      <c r="F460" s="12033" t="s">
        <v>2429</v>
      </c>
      <c r="G460" s="12033" t="s">
        <v>28</v>
      </c>
      <c r="H460" s="12033" t="s">
        <v>28</v>
      </c>
      <c r="I460" s="12033" t="s">
        <v>1737</v>
      </c>
    </row>
    <row customHeight="1" ht="11.25">
      <c r="A461" s="12033" t="s">
        <v>2364</v>
      </c>
      <c r="B461" s="12033" t="s">
        <v>16</v>
      </c>
      <c r="C461" s="12033" t="s">
        <v>3198</v>
      </c>
      <c r="D461" s="12033" t="s">
        <v>3199</v>
      </c>
      <c r="E461" s="12033" t="s">
        <v>3200</v>
      </c>
      <c r="F461" s="12033" t="s">
        <v>2371</v>
      </c>
      <c r="G461" s="12033" t="s">
        <v>3201</v>
      </c>
      <c r="H461" s="12033" t="s">
        <v>28</v>
      </c>
      <c r="I461" s="12033" t="s">
        <v>1737</v>
      </c>
    </row>
    <row customHeight="1" ht="11.25">
      <c r="A462" s="12033" t="s">
        <v>2364</v>
      </c>
      <c r="B462" s="12033" t="s">
        <v>16</v>
      </c>
      <c r="C462" s="12033" t="s">
        <v>3202</v>
      </c>
      <c r="D462" s="12033" t="s">
        <v>3203</v>
      </c>
      <c r="E462" s="12033" t="s">
        <v>3204</v>
      </c>
      <c r="F462" s="12033" t="s">
        <v>2685</v>
      </c>
      <c r="G462" s="12033" t="s">
        <v>28</v>
      </c>
      <c r="H462" s="12033" t="s">
        <v>28</v>
      </c>
      <c r="I462" s="12033" t="s">
        <v>1737</v>
      </c>
    </row>
    <row customHeight="1" ht="11.25">
      <c r="A463" s="12033" t="s">
        <v>2364</v>
      </c>
      <c r="B463" s="12033" t="s">
        <v>16</v>
      </c>
      <c r="C463" s="12033" t="s">
        <v>3205</v>
      </c>
      <c r="D463" s="12033" t="s">
        <v>3206</v>
      </c>
      <c r="E463" s="12033" t="s">
        <v>3207</v>
      </c>
      <c r="F463" s="12033" t="s">
        <v>2520</v>
      </c>
      <c r="G463" s="12033" t="s">
        <v>3208</v>
      </c>
      <c r="H463" s="12033" t="s">
        <v>28</v>
      </c>
      <c r="I463" s="12033" t="s">
        <v>1737</v>
      </c>
    </row>
    <row customHeight="1" ht="11.25">
      <c r="A464" s="12033" t="s">
        <v>2364</v>
      </c>
      <c r="B464" s="12033" t="s">
        <v>16</v>
      </c>
      <c r="C464" s="12033" t="s">
        <v>3209</v>
      </c>
      <c r="D464" s="12033" t="s">
        <v>3210</v>
      </c>
      <c r="E464" s="12033" t="s">
        <v>3211</v>
      </c>
      <c r="F464" s="12033" t="s">
        <v>2627</v>
      </c>
      <c r="G464" s="12033" t="s">
        <v>28</v>
      </c>
      <c r="H464" s="12033" t="s">
        <v>28</v>
      </c>
      <c r="I464" s="12033" t="s">
        <v>1737</v>
      </c>
    </row>
    <row customHeight="1" ht="11.25">
      <c r="A465" s="12033" t="s">
        <v>2364</v>
      </c>
      <c r="B465" s="12033" t="s">
        <v>16</v>
      </c>
      <c r="C465" s="12033" t="s">
        <v>3212</v>
      </c>
      <c r="D465" s="12033" t="s">
        <v>3213</v>
      </c>
      <c r="E465" s="12033" t="s">
        <v>3214</v>
      </c>
      <c r="F465" s="12033" t="s">
        <v>2371</v>
      </c>
      <c r="G465" s="12033" t="s">
        <v>3215</v>
      </c>
      <c r="H465" s="12033" t="s">
        <v>28</v>
      </c>
      <c r="I465" s="12033" t="s">
        <v>1737</v>
      </c>
    </row>
    <row customHeight="1" ht="11.25">
      <c r="A466" s="12033" t="s">
        <v>2364</v>
      </c>
      <c r="B466" s="12033" t="s">
        <v>16</v>
      </c>
      <c r="C466" s="12033" t="s">
        <v>3216</v>
      </c>
      <c r="D466" s="12033" t="s">
        <v>3217</v>
      </c>
      <c r="E466" s="12033" t="s">
        <v>3218</v>
      </c>
      <c r="F466" s="12033" t="s">
        <v>2367</v>
      </c>
      <c r="G466" s="12033" t="s">
        <v>3219</v>
      </c>
      <c r="H466" s="12033" t="s">
        <v>28</v>
      </c>
      <c r="I466" s="12033" t="s">
        <v>1737</v>
      </c>
    </row>
    <row customHeight="1" ht="11.25">
      <c r="A467" s="12033" t="s">
        <v>2364</v>
      </c>
      <c r="B467" s="12033" t="s">
        <v>16</v>
      </c>
      <c r="C467" s="12033" t="s">
        <v>3220</v>
      </c>
      <c r="D467" s="12033" t="s">
        <v>3221</v>
      </c>
      <c r="E467" s="12033" t="s">
        <v>3222</v>
      </c>
      <c r="F467" s="12033" t="s">
        <v>2474</v>
      </c>
      <c r="G467" s="12033" t="s">
        <v>28</v>
      </c>
      <c r="H467" s="12033" t="s">
        <v>28</v>
      </c>
      <c r="I467" s="12033" t="s">
        <v>1737</v>
      </c>
    </row>
    <row customHeight="1" ht="11.25">
      <c r="A468" s="12033" t="s">
        <v>2364</v>
      </c>
      <c r="B468" s="12033" t="s">
        <v>16</v>
      </c>
      <c r="C468" s="12033" t="s">
        <v>3223</v>
      </c>
      <c r="D468" s="12033" t="s">
        <v>3224</v>
      </c>
      <c r="E468" s="12033" t="s">
        <v>3225</v>
      </c>
      <c r="F468" s="12033" t="s">
        <v>2429</v>
      </c>
      <c r="G468" s="12033" t="s">
        <v>28</v>
      </c>
      <c r="H468" s="12033" t="s">
        <v>28</v>
      </c>
      <c r="I468" s="12033" t="s">
        <v>1737</v>
      </c>
    </row>
    <row customHeight="1" ht="11.25">
      <c r="A469" s="12033" t="s">
        <v>2364</v>
      </c>
      <c r="B469" s="12033" t="s">
        <v>16</v>
      </c>
      <c r="C469" s="12033" t="s">
        <v>3226</v>
      </c>
      <c r="D469" s="12033" t="s">
        <v>3227</v>
      </c>
      <c r="E469" s="12033" t="s">
        <v>3228</v>
      </c>
      <c r="F469" s="12033" t="s">
        <v>2396</v>
      </c>
      <c r="G469" s="12033" t="s">
        <v>3229</v>
      </c>
      <c r="H469" s="12033" t="s">
        <v>28</v>
      </c>
      <c r="I469" s="12033" t="s">
        <v>1737</v>
      </c>
    </row>
    <row customHeight="1" ht="11.25">
      <c r="A470" s="12033" t="s">
        <v>2364</v>
      </c>
      <c r="B470" s="12033" t="s">
        <v>16</v>
      </c>
      <c r="C470" s="12033" t="s">
        <v>3021</v>
      </c>
      <c r="D470" s="12033" t="s">
        <v>3022</v>
      </c>
      <c r="E470" s="12033" t="s">
        <v>3023</v>
      </c>
      <c r="F470" s="12033" t="s">
        <v>2547</v>
      </c>
      <c r="G470" s="12033" t="s">
        <v>28</v>
      </c>
      <c r="H470" s="12033" t="s">
        <v>28</v>
      </c>
      <c r="I470" s="12033" t="s">
        <v>1737</v>
      </c>
    </row>
    <row customHeight="1" ht="11.25">
      <c r="A471" s="12033" t="s">
        <v>2364</v>
      </c>
      <c r="B471" s="12033" t="s">
        <v>16</v>
      </c>
      <c r="C471" s="12033" t="s">
        <v>3230</v>
      </c>
      <c r="D471" s="12033" t="s">
        <v>3231</v>
      </c>
      <c r="E471" s="12033" t="s">
        <v>3232</v>
      </c>
      <c r="F471" s="12033" t="s">
        <v>2367</v>
      </c>
      <c r="G471" s="12033" t="s">
        <v>3233</v>
      </c>
      <c r="H471" s="12033" t="s">
        <v>28</v>
      </c>
      <c r="I471" s="12033" t="s">
        <v>1737</v>
      </c>
    </row>
    <row customHeight="1" ht="11.25">
      <c r="A472" s="12033" t="s">
        <v>2364</v>
      </c>
      <c r="B472" s="12033" t="s">
        <v>16</v>
      </c>
      <c r="C472" s="12033" t="s">
        <v>3234</v>
      </c>
      <c r="D472" s="12033" t="s">
        <v>3235</v>
      </c>
      <c r="E472" s="12033" t="s">
        <v>3236</v>
      </c>
      <c r="F472" s="12033" t="s">
        <v>2568</v>
      </c>
      <c r="G472" s="12033" t="s">
        <v>3237</v>
      </c>
      <c r="H472" s="12033" t="s">
        <v>28</v>
      </c>
      <c r="I472" s="12033" t="s">
        <v>1737</v>
      </c>
    </row>
    <row customHeight="1" ht="11.25">
      <c r="A473" s="12033" t="s">
        <v>2364</v>
      </c>
      <c r="B473" s="12033" t="s">
        <v>16</v>
      </c>
      <c r="C473" s="12033" t="s">
        <v>3238</v>
      </c>
      <c r="D473" s="12033" t="s">
        <v>3239</v>
      </c>
      <c r="E473" s="12033" t="s">
        <v>3240</v>
      </c>
      <c r="F473" s="12033" t="s">
        <v>2610</v>
      </c>
      <c r="G473" s="12033" t="s">
        <v>3241</v>
      </c>
      <c r="H473" s="12033" t="s">
        <v>28</v>
      </c>
      <c r="I473" s="12033" t="s">
        <v>1737</v>
      </c>
    </row>
    <row customHeight="1" ht="11.25">
      <c r="A474" s="12033" t="s">
        <v>2364</v>
      </c>
      <c r="B474" s="12033" t="s">
        <v>16</v>
      </c>
      <c r="C474" s="12033" t="s">
        <v>3242</v>
      </c>
      <c r="D474" s="12033" t="s">
        <v>3243</v>
      </c>
      <c r="E474" s="12033" t="s">
        <v>3244</v>
      </c>
      <c r="F474" s="12033" t="s">
        <v>2638</v>
      </c>
      <c r="G474" s="12033" t="s">
        <v>3245</v>
      </c>
      <c r="H474" s="12033" t="s">
        <v>28</v>
      </c>
      <c r="I474" s="12033" t="s">
        <v>1737</v>
      </c>
    </row>
    <row customHeight="1" ht="11.25">
      <c r="A475" s="12033" t="s">
        <v>2364</v>
      </c>
      <c r="B475" s="12033" t="s">
        <v>16</v>
      </c>
      <c r="C475" s="12033" t="s">
        <v>3246</v>
      </c>
      <c r="D475" s="12033" t="s">
        <v>3247</v>
      </c>
      <c r="E475" s="12033" t="s">
        <v>3248</v>
      </c>
      <c r="F475" s="12033" t="s">
        <v>2503</v>
      </c>
      <c r="G475" s="12033" t="s">
        <v>3249</v>
      </c>
      <c r="H475" s="12033" t="s">
        <v>28</v>
      </c>
      <c r="I475" s="12033" t="s">
        <v>1737</v>
      </c>
    </row>
    <row customHeight="1" ht="11.25">
      <c r="A476" s="12033" t="s">
        <v>2364</v>
      </c>
      <c r="B476" s="12033" t="s">
        <v>16</v>
      </c>
      <c r="C476" s="12033" t="s">
        <v>3250</v>
      </c>
      <c r="D476" s="12033" t="s">
        <v>3251</v>
      </c>
      <c r="E476" s="12033" t="s">
        <v>3252</v>
      </c>
      <c r="F476" s="12033" t="s">
        <v>2561</v>
      </c>
      <c r="G476" s="12033" t="s">
        <v>3253</v>
      </c>
      <c r="H476" s="12033" t="s">
        <v>28</v>
      </c>
      <c r="I476" s="12033" t="s">
        <v>1737</v>
      </c>
    </row>
    <row customHeight="1" ht="11.25">
      <c r="A477" s="12033" t="s">
        <v>2364</v>
      </c>
      <c r="B477" s="12033" t="s">
        <v>16</v>
      </c>
      <c r="C477" s="12033" t="s">
        <v>3254</v>
      </c>
      <c r="D477" s="12033" t="s">
        <v>3255</v>
      </c>
      <c r="E477" s="12033" t="s">
        <v>3256</v>
      </c>
      <c r="F477" s="12033" t="s">
        <v>2420</v>
      </c>
      <c r="G477" s="12033" t="s">
        <v>3257</v>
      </c>
      <c r="H477" s="12033" t="s">
        <v>28</v>
      </c>
      <c r="I477" s="12033" t="s">
        <v>1737</v>
      </c>
    </row>
    <row customHeight="1" ht="11.25">
      <c r="A478" s="12033" t="s">
        <v>2364</v>
      </c>
      <c r="B478" s="12033" t="s">
        <v>16</v>
      </c>
      <c r="C478" s="12033" t="s">
        <v>3258</v>
      </c>
      <c r="D478" s="12033" t="s">
        <v>3259</v>
      </c>
      <c r="E478" s="12033" t="s">
        <v>3260</v>
      </c>
      <c r="F478" s="12033" t="s">
        <v>2638</v>
      </c>
      <c r="G478" s="12033" t="s">
        <v>28</v>
      </c>
      <c r="H478" s="12033" t="s">
        <v>28</v>
      </c>
      <c r="I478" s="12033" t="s">
        <v>1737</v>
      </c>
    </row>
    <row customHeight="1" ht="11.25">
      <c r="A479" s="12033" t="s">
        <v>2364</v>
      </c>
      <c r="B479" s="12033" t="s">
        <v>16</v>
      </c>
      <c r="C479" s="12033" t="s">
        <v>3261</v>
      </c>
      <c r="D479" s="12033" t="s">
        <v>3262</v>
      </c>
      <c r="E479" s="12033" t="s">
        <v>3263</v>
      </c>
      <c r="F479" s="12033" t="s">
        <v>2561</v>
      </c>
      <c r="G479" s="12033" t="s">
        <v>3264</v>
      </c>
      <c r="H479" s="12033" t="s">
        <v>28</v>
      </c>
      <c r="I479" s="12033" t="s">
        <v>1737</v>
      </c>
    </row>
    <row customHeight="1" ht="11.25">
      <c r="A480" s="12033" t="s">
        <v>2364</v>
      </c>
      <c r="B480" s="12033" t="s">
        <v>16</v>
      </c>
      <c r="C480" s="12033" t="s">
        <v>3265</v>
      </c>
      <c r="D480" s="12033" t="s">
        <v>3266</v>
      </c>
      <c r="E480" s="12033" t="s">
        <v>3267</v>
      </c>
      <c r="F480" s="12033" t="s">
        <v>2408</v>
      </c>
      <c r="G480" s="12033" t="s">
        <v>3268</v>
      </c>
      <c r="H480" s="12033" t="s">
        <v>28</v>
      </c>
      <c r="I480" s="12033" t="s">
        <v>1737</v>
      </c>
    </row>
    <row customHeight="1" ht="11.25">
      <c r="A481" s="12033" t="s">
        <v>2364</v>
      </c>
      <c r="B481" s="12033" t="s">
        <v>16</v>
      </c>
      <c r="C481" s="12033" t="s">
        <v>3269</v>
      </c>
      <c r="D481" s="12033" t="s">
        <v>3270</v>
      </c>
      <c r="E481" s="12033" t="s">
        <v>3271</v>
      </c>
      <c r="F481" s="12033" t="s">
        <v>2371</v>
      </c>
      <c r="G481" s="12033" t="s">
        <v>3272</v>
      </c>
      <c r="H481" s="12033" t="s">
        <v>28</v>
      </c>
      <c r="I481" s="12033" t="s">
        <v>1737</v>
      </c>
    </row>
    <row customHeight="1" ht="11.25">
      <c r="A482" s="12033" t="s">
        <v>2364</v>
      </c>
      <c r="B482" s="12033" t="s">
        <v>16</v>
      </c>
      <c r="C482" s="12033" t="s">
        <v>3273</v>
      </c>
      <c r="D482" s="12033" t="s">
        <v>3274</v>
      </c>
      <c r="E482" s="12033" t="s">
        <v>3275</v>
      </c>
      <c r="F482" s="12033" t="s">
        <v>2371</v>
      </c>
      <c r="G482" s="12033" t="s">
        <v>3276</v>
      </c>
      <c r="H482" s="12033" t="s">
        <v>28</v>
      </c>
      <c r="I482" s="12033" t="s">
        <v>1737</v>
      </c>
    </row>
    <row customHeight="1" ht="11.25">
      <c r="A483" s="12033" t="s">
        <v>2364</v>
      </c>
      <c r="B483" s="12033" t="s">
        <v>16</v>
      </c>
      <c r="C483" s="12033" t="s">
        <v>3277</v>
      </c>
      <c r="D483" s="12033" t="s">
        <v>3278</v>
      </c>
      <c r="E483" s="12033" t="s">
        <v>3279</v>
      </c>
      <c r="F483" s="12033" t="s">
        <v>2495</v>
      </c>
      <c r="G483" s="12033" t="s">
        <v>3280</v>
      </c>
      <c r="H483" s="12033" t="s">
        <v>28</v>
      </c>
      <c r="I483" s="12033" t="s">
        <v>1737</v>
      </c>
    </row>
    <row customHeight="1" ht="11.25">
      <c r="A484" s="12033" t="s">
        <v>2364</v>
      </c>
      <c r="B484" s="12033" t="s">
        <v>16</v>
      </c>
      <c r="C484" s="12033" t="s">
        <v>3281</v>
      </c>
      <c r="D484" s="12033" t="s">
        <v>3282</v>
      </c>
      <c r="E484" s="12033" t="s">
        <v>3283</v>
      </c>
      <c r="F484" s="12033" t="s">
        <v>3069</v>
      </c>
      <c r="G484" s="12033" t="s">
        <v>3284</v>
      </c>
      <c r="H484" s="12033" t="s">
        <v>28</v>
      </c>
      <c r="I484" s="12033" t="s">
        <v>1737</v>
      </c>
    </row>
    <row customHeight="1" ht="11.25">
      <c r="A485" s="12033" t="s">
        <v>2364</v>
      </c>
      <c r="B485" s="12033" t="s">
        <v>16</v>
      </c>
      <c r="C485" s="12033" t="s">
        <v>3285</v>
      </c>
      <c r="D485" s="12033" t="s">
        <v>3286</v>
      </c>
      <c r="E485" s="12033" t="s">
        <v>3287</v>
      </c>
      <c r="F485" s="12033" t="s">
        <v>2429</v>
      </c>
      <c r="G485" s="12033" t="s">
        <v>28</v>
      </c>
      <c r="H485" s="12033" t="s">
        <v>28</v>
      </c>
      <c r="I485" s="12033" t="s">
        <v>1737</v>
      </c>
    </row>
    <row customHeight="1" ht="11.25">
      <c r="A486" s="12033" t="s">
        <v>2364</v>
      </c>
      <c r="B486" s="12033" t="s">
        <v>16</v>
      </c>
      <c r="C486" s="12033" t="s">
        <v>3288</v>
      </c>
      <c r="D486" s="12033" t="s">
        <v>3289</v>
      </c>
      <c r="E486" s="12033" t="s">
        <v>3290</v>
      </c>
      <c r="F486" s="12033" t="s">
        <v>2537</v>
      </c>
      <c r="G486" s="12033" t="s">
        <v>28</v>
      </c>
      <c r="H486" s="12033" t="s">
        <v>28</v>
      </c>
      <c r="I486" s="12033" t="s">
        <v>1737</v>
      </c>
    </row>
    <row customHeight="1" ht="11.25">
      <c r="A487" s="12033" t="s">
        <v>2364</v>
      </c>
      <c r="B487" s="12033" t="s">
        <v>16</v>
      </c>
      <c r="C487" s="12033" t="s">
        <v>3291</v>
      </c>
      <c r="D487" s="12033" t="s">
        <v>3292</v>
      </c>
      <c r="E487" s="12033" t="s">
        <v>3293</v>
      </c>
      <c r="F487" s="12033" t="s">
        <v>2371</v>
      </c>
      <c r="G487" s="12033" t="s">
        <v>28</v>
      </c>
      <c r="H487" s="12033" t="s">
        <v>28</v>
      </c>
      <c r="I487" s="12033" t="s">
        <v>1737</v>
      </c>
    </row>
    <row customHeight="1" ht="11.25">
      <c r="A488" s="12033" t="s">
        <v>2364</v>
      </c>
      <c r="B488" s="12033" t="s">
        <v>16</v>
      </c>
      <c r="C488" s="12033" t="s">
        <v>3294</v>
      </c>
      <c r="D488" s="12033" t="s">
        <v>3295</v>
      </c>
      <c r="E488" s="12033" t="s">
        <v>3296</v>
      </c>
      <c r="F488" s="12033" t="s">
        <v>2762</v>
      </c>
      <c r="G488" s="12033" t="s">
        <v>28</v>
      </c>
      <c r="H488" s="12033" t="s">
        <v>28</v>
      </c>
      <c r="I488" s="12033" t="s">
        <v>1737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599E1-FA09-D1A2-B7CE-C29229F55234}" mc:Ignorable="x14ac xr xr2 xr3">
  <sheetPr>
    <tabColor rgb="FFFFCC99"/>
  </sheetPr>
  <dimension ref="A1:G107"/>
  <sheetViews>
    <sheetView topLeftCell="A1" showGridLines="0" workbookViewId="0">
      <selection activeCell="A1" sqref="A1"/>
    </sheetView>
  </sheetViews>
  <sheetFormatPr customHeight="1" defaultRowHeight="11.25"/>
  <cols>
    <col min="1" max="1" style="2910" width="9.140625"/>
  </cols>
  <sheetData>
    <row customHeight="1" ht="11.25">
      <c r="A1" s="429" t="s">
        <v>3297</v>
      </c>
      <c r="B1" s="118" t="s">
        <v>3298</v>
      </c>
      <c r="C1" s="118" t="s">
        <v>3299</v>
      </c>
      <c r="D1" s="118" t="s">
        <v>3300</v>
      </c>
      <c r="E1" s="0" t="s">
        <v>3301</v>
      </c>
      <c r="F1" s="0" t="s">
        <v>3302</v>
      </c>
      <c r="G1" s="0" t="s">
        <v>3303</v>
      </c>
    </row>
    <row customHeight="1" ht="11.25">
      <c r="A2" s="429" t="s">
        <v>16</v>
      </c>
      <c r="B2" s="0" t="s">
        <v>3304</v>
      </c>
      <c r="C2" s="0" t="s">
        <v>3305</v>
      </c>
      <c r="D2" s="0" t="s">
        <v>3304</v>
      </c>
      <c r="E2" s="0" t="s">
        <v>3305</v>
      </c>
      <c r="F2" s="0" t="s">
        <v>3306</v>
      </c>
      <c r="G2" s="0" t="s">
        <v>179</v>
      </c>
    </row>
    <row customHeight="1" ht="11.25">
      <c r="A3" s="429" t="s">
        <v>16</v>
      </c>
      <c r="B3" s="0" t="s">
        <v>3307</v>
      </c>
      <c r="C3" s="0" t="s">
        <v>3308</v>
      </c>
      <c r="D3" s="0" t="s">
        <v>3307</v>
      </c>
      <c r="E3" s="0" t="s">
        <v>3308</v>
      </c>
      <c r="F3" s="0" t="s">
        <v>3309</v>
      </c>
      <c r="G3" s="0" t="s">
        <v>105</v>
      </c>
    </row>
    <row customHeight="1" ht="11.25">
      <c r="A4" s="429" t="s">
        <v>16</v>
      </c>
      <c r="B4" s="0" t="s">
        <v>3310</v>
      </c>
      <c r="C4" s="0" t="s">
        <v>3311</v>
      </c>
      <c r="D4" s="0" t="s">
        <v>3310</v>
      </c>
      <c r="E4" s="0" t="s">
        <v>3311</v>
      </c>
      <c r="F4" s="0" t="s">
        <v>3309</v>
      </c>
      <c r="G4" s="0" t="s">
        <v>92</v>
      </c>
    </row>
    <row customHeight="1" ht="11.25">
      <c r="A5" s="429" t="s">
        <v>16</v>
      </c>
      <c r="B5" s="0" t="s">
        <v>155</v>
      </c>
      <c r="C5" s="0" t="s">
        <v>156</v>
      </c>
      <c r="D5" s="0" t="s">
        <v>155</v>
      </c>
      <c r="E5" s="0" t="s">
        <v>156</v>
      </c>
      <c r="F5" s="0" t="s">
        <v>3309</v>
      </c>
      <c r="G5" s="0" t="s">
        <v>93</v>
      </c>
    </row>
    <row customHeight="1" ht="11.25">
      <c r="A6" s="429" t="s">
        <v>16</v>
      </c>
      <c r="B6" s="0" t="s">
        <v>102</v>
      </c>
      <c r="C6" s="0" t="s">
        <v>103</v>
      </c>
      <c r="D6" s="0" t="s">
        <v>102</v>
      </c>
      <c r="E6" s="0" t="s">
        <v>103</v>
      </c>
      <c r="F6" s="0" t="s">
        <v>3309</v>
      </c>
      <c r="G6" s="0" t="s">
        <v>101</v>
      </c>
    </row>
    <row customHeight="1" ht="11.25">
      <c r="A7" s="429" t="s">
        <v>16</v>
      </c>
      <c r="B7" s="0" t="s">
        <v>3312</v>
      </c>
      <c r="C7" s="0" t="s">
        <v>3313</v>
      </c>
      <c r="D7" s="0" t="s">
        <v>3312</v>
      </c>
      <c r="E7" s="0" t="s">
        <v>3313</v>
      </c>
      <c r="F7" s="0" t="s">
        <v>3309</v>
      </c>
      <c r="G7" s="0" t="s">
        <v>94</v>
      </c>
    </row>
    <row customHeight="1" ht="11.25">
      <c r="A8" s="429" t="s">
        <v>16</v>
      </c>
      <c r="B8" s="0" t="s">
        <v>108</v>
      </c>
      <c r="C8" s="0" t="s">
        <v>109</v>
      </c>
      <c r="D8" s="0" t="s">
        <v>108</v>
      </c>
      <c r="E8" s="0" t="s">
        <v>109</v>
      </c>
      <c r="F8" s="0" t="s">
        <v>3309</v>
      </c>
      <c r="G8" s="0" t="s">
        <v>95</v>
      </c>
    </row>
    <row customHeight="1" ht="11.25">
      <c r="A9" s="429" t="s">
        <v>16</v>
      </c>
      <c r="B9" s="0" t="s">
        <v>3314</v>
      </c>
      <c r="C9" s="0" t="s">
        <v>3315</v>
      </c>
      <c r="D9" s="0" t="s">
        <v>3316</v>
      </c>
      <c r="E9" s="0" t="s">
        <v>3317</v>
      </c>
      <c r="F9" s="0" t="s">
        <v>3318</v>
      </c>
      <c r="G9" s="0" t="s">
        <v>131</v>
      </c>
    </row>
    <row customHeight="1" ht="11.25">
      <c r="A10" s="429" t="s">
        <v>16</v>
      </c>
      <c r="B10" s="0" t="s">
        <v>3314</v>
      </c>
      <c r="C10" s="0" t="s">
        <v>3315</v>
      </c>
      <c r="D10" s="0" t="s">
        <v>3314</v>
      </c>
      <c r="E10" s="0" t="s">
        <v>3315</v>
      </c>
      <c r="F10" s="0" t="s">
        <v>3319</v>
      </c>
      <c r="G10" s="0" t="s">
        <v>136</v>
      </c>
    </row>
    <row customHeight="1" ht="11.25">
      <c r="A11" s="429" t="s">
        <v>16</v>
      </c>
      <c r="B11" s="0" t="s">
        <v>3314</v>
      </c>
      <c r="C11" s="0" t="s">
        <v>3315</v>
      </c>
      <c r="D11" s="0" t="s">
        <v>3320</v>
      </c>
      <c r="E11" s="0" t="s">
        <v>3321</v>
      </c>
      <c r="F11" s="0" t="s">
        <v>3318</v>
      </c>
      <c r="G11" s="0" t="s">
        <v>142</v>
      </c>
    </row>
    <row customHeight="1" ht="11.25">
      <c r="A12" s="429" t="s">
        <v>16</v>
      </c>
      <c r="B12" s="0" t="s">
        <v>3314</v>
      </c>
      <c r="C12" s="0" t="s">
        <v>3315</v>
      </c>
      <c r="D12" s="0" t="s">
        <v>3322</v>
      </c>
      <c r="E12" s="0" t="s">
        <v>3323</v>
      </c>
      <c r="F12" s="0" t="s">
        <v>3324</v>
      </c>
      <c r="G12" s="0" t="s">
        <v>147</v>
      </c>
    </row>
    <row customHeight="1" ht="11.25">
      <c r="A13" s="429" t="s">
        <v>16</v>
      </c>
      <c r="B13" s="0" t="s">
        <v>3314</v>
      </c>
      <c r="C13" s="0" t="s">
        <v>3315</v>
      </c>
      <c r="D13" s="0" t="s">
        <v>3325</v>
      </c>
      <c r="E13" s="0" t="s">
        <v>3326</v>
      </c>
      <c r="F13" s="0" t="s">
        <v>3318</v>
      </c>
      <c r="G13" s="0" t="s">
        <v>153</v>
      </c>
    </row>
    <row customHeight="1" ht="11.25">
      <c r="A14" s="429" t="s">
        <v>16</v>
      </c>
      <c r="B14" s="0" t="s">
        <v>3314</v>
      </c>
      <c r="C14" s="0" t="s">
        <v>3315</v>
      </c>
      <c r="D14" s="0" t="s">
        <v>3327</v>
      </c>
      <c r="E14" s="0" t="s">
        <v>3328</v>
      </c>
      <c r="F14" s="0" t="s">
        <v>3318</v>
      </c>
      <c r="G14" s="0" t="s">
        <v>157</v>
      </c>
    </row>
    <row customHeight="1" ht="11.25">
      <c r="A15" s="429" t="s">
        <v>16</v>
      </c>
      <c r="B15" s="0" t="s">
        <v>3314</v>
      </c>
      <c r="C15" s="0" t="s">
        <v>3315</v>
      </c>
      <c r="D15" s="0" t="s">
        <v>3329</v>
      </c>
      <c r="E15" s="0" t="s">
        <v>3330</v>
      </c>
      <c r="F15" s="0" t="s">
        <v>3318</v>
      </c>
      <c r="G15" s="0" t="s">
        <v>162</v>
      </c>
    </row>
    <row customHeight="1" ht="11.25">
      <c r="A16" s="429" t="s">
        <v>16</v>
      </c>
      <c r="B16" s="0" t="s">
        <v>3314</v>
      </c>
      <c r="C16" s="0" t="s">
        <v>3315</v>
      </c>
      <c r="D16" s="0" t="s">
        <v>3331</v>
      </c>
      <c r="E16" s="0" t="s">
        <v>3332</v>
      </c>
      <c r="F16" s="0" t="s">
        <v>3318</v>
      </c>
      <c r="G16" s="0" t="s">
        <v>168</v>
      </c>
    </row>
    <row customHeight="1" ht="11.25">
      <c r="A17" s="429" t="s">
        <v>16</v>
      </c>
      <c r="B17" s="0" t="s">
        <v>3333</v>
      </c>
      <c r="C17" s="0" t="s">
        <v>3334</v>
      </c>
      <c r="D17" s="0" t="s">
        <v>3333</v>
      </c>
      <c r="E17" s="0" t="s">
        <v>3334</v>
      </c>
      <c r="F17" s="0" t="s">
        <v>3306</v>
      </c>
      <c r="G17" s="0" t="s">
        <v>1590</v>
      </c>
    </row>
    <row customHeight="1" ht="11.25">
      <c r="A18" s="429" t="s">
        <v>16</v>
      </c>
      <c r="B18" s="0" t="s">
        <v>112</v>
      </c>
      <c r="C18" s="0" t="s">
        <v>3335</v>
      </c>
      <c r="D18" s="0" t="s">
        <v>3336</v>
      </c>
      <c r="E18" s="0" t="s">
        <v>3337</v>
      </c>
      <c r="F18" s="0" t="s">
        <v>3318</v>
      </c>
      <c r="G18" s="0" t="s">
        <v>1602</v>
      </c>
    </row>
    <row customHeight="1" ht="11.25">
      <c r="A19" s="429" t="s">
        <v>16</v>
      </c>
      <c r="B19" s="0" t="s">
        <v>112</v>
      </c>
      <c r="C19" s="0" t="s">
        <v>3335</v>
      </c>
      <c r="D19" s="0" t="s">
        <v>3338</v>
      </c>
      <c r="E19" s="0" t="s">
        <v>3339</v>
      </c>
      <c r="F19" s="0" t="s">
        <v>3340</v>
      </c>
      <c r="G19" s="0" t="s">
        <v>1616</v>
      </c>
    </row>
    <row customHeight="1" ht="11.25">
      <c r="A20" s="429" t="s">
        <v>16</v>
      </c>
      <c r="B20" s="0" t="s">
        <v>112</v>
      </c>
      <c r="C20" s="0" t="s">
        <v>3335</v>
      </c>
      <c r="D20" s="0" t="s">
        <v>112</v>
      </c>
      <c r="E20" s="0" t="s">
        <v>3335</v>
      </c>
      <c r="F20" s="0" t="s">
        <v>3319</v>
      </c>
      <c r="G20" s="0" t="s">
        <v>1628</v>
      </c>
    </row>
    <row customHeight="1" ht="11.25">
      <c r="A21" s="429" t="s">
        <v>16</v>
      </c>
      <c r="B21" s="0" t="s">
        <v>112</v>
      </c>
      <c r="C21" s="0" t="s">
        <v>3335</v>
      </c>
      <c r="D21" s="0" t="s">
        <v>113</v>
      </c>
      <c r="E21" s="0" t="s">
        <v>114</v>
      </c>
      <c r="F21" s="0" t="s">
        <v>3340</v>
      </c>
      <c r="G21" s="0" t="s">
        <v>111</v>
      </c>
    </row>
    <row customHeight="1" ht="11.25">
      <c r="A22" s="429" t="s">
        <v>16</v>
      </c>
      <c r="B22" s="0" t="s">
        <v>112</v>
      </c>
      <c r="C22" s="0" t="s">
        <v>3335</v>
      </c>
      <c r="D22" s="0" t="s">
        <v>3341</v>
      </c>
      <c r="E22" s="0" t="s">
        <v>3342</v>
      </c>
      <c r="F22" s="0" t="s">
        <v>3318</v>
      </c>
      <c r="G22" s="0" t="s">
        <v>1652</v>
      </c>
    </row>
    <row customHeight="1" ht="11.25">
      <c r="A23" s="429" t="s">
        <v>16</v>
      </c>
      <c r="B23" s="0" t="s">
        <v>112</v>
      </c>
      <c r="C23" s="0" t="s">
        <v>3335</v>
      </c>
      <c r="D23" s="0" t="s">
        <v>3343</v>
      </c>
      <c r="E23" s="0" t="s">
        <v>3344</v>
      </c>
      <c r="F23" s="0" t="s">
        <v>3324</v>
      </c>
      <c r="G23" s="0" t="s">
        <v>1659</v>
      </c>
    </row>
    <row customHeight="1" ht="11.25">
      <c r="A24" s="429" t="s">
        <v>16</v>
      </c>
      <c r="B24" s="0" t="s">
        <v>112</v>
      </c>
      <c r="C24" s="0" t="s">
        <v>3335</v>
      </c>
      <c r="D24" s="0" t="s">
        <v>3345</v>
      </c>
      <c r="E24" s="0" t="s">
        <v>3346</v>
      </c>
      <c r="F24" s="0" t="s">
        <v>3318</v>
      </c>
      <c r="G24" s="0" t="s">
        <v>1667</v>
      </c>
    </row>
    <row customHeight="1" ht="11.25">
      <c r="A25" s="429" t="s">
        <v>16</v>
      </c>
      <c r="B25" s="0" t="s">
        <v>112</v>
      </c>
      <c r="C25" s="0" t="s">
        <v>3335</v>
      </c>
      <c r="D25" s="0" t="s">
        <v>3347</v>
      </c>
      <c r="E25" s="0" t="s">
        <v>3348</v>
      </c>
      <c r="F25" s="0" t="s">
        <v>3318</v>
      </c>
      <c r="G25" s="0" t="s">
        <v>1674</v>
      </c>
    </row>
    <row customHeight="1" ht="11.25">
      <c r="A26" s="429" t="s">
        <v>16</v>
      </c>
      <c r="B26" s="0" t="s">
        <v>3349</v>
      </c>
      <c r="C26" s="0" t="s">
        <v>3350</v>
      </c>
      <c r="D26" s="0" t="s">
        <v>3349</v>
      </c>
      <c r="E26" s="0" t="s">
        <v>3350</v>
      </c>
      <c r="F26" s="0" t="s">
        <v>3306</v>
      </c>
      <c r="G26" s="0" t="s">
        <v>1678</v>
      </c>
    </row>
    <row customHeight="1" ht="11.25">
      <c r="A27" s="429" t="s">
        <v>16</v>
      </c>
      <c r="B27" s="0" t="s">
        <v>3351</v>
      </c>
      <c r="C27" s="0" t="s">
        <v>3352</v>
      </c>
      <c r="D27" s="0" t="s">
        <v>3353</v>
      </c>
      <c r="E27" s="0" t="s">
        <v>3354</v>
      </c>
      <c r="F27" s="0" t="s">
        <v>3340</v>
      </c>
      <c r="G27" s="0" t="s">
        <v>1683</v>
      </c>
    </row>
    <row customHeight="1" ht="11.25">
      <c r="A28" s="429" t="s">
        <v>16</v>
      </c>
      <c r="B28" s="0" t="s">
        <v>3351</v>
      </c>
      <c r="C28" s="0" t="s">
        <v>3352</v>
      </c>
      <c r="D28" s="0" t="s">
        <v>3355</v>
      </c>
      <c r="E28" s="0" t="s">
        <v>3356</v>
      </c>
      <c r="F28" s="0" t="s">
        <v>3318</v>
      </c>
      <c r="G28" s="0" t="s">
        <v>1691</v>
      </c>
    </row>
    <row customHeight="1" ht="11.25">
      <c r="A29" s="429" t="s">
        <v>16</v>
      </c>
      <c r="B29" s="0" t="s">
        <v>3351</v>
      </c>
      <c r="C29" s="0" t="s">
        <v>3352</v>
      </c>
      <c r="D29" s="0" t="s">
        <v>3357</v>
      </c>
      <c r="E29" s="0" t="s">
        <v>3358</v>
      </c>
      <c r="F29" s="0" t="s">
        <v>3318</v>
      </c>
      <c r="G29" s="0" t="s">
        <v>1693</v>
      </c>
    </row>
    <row customHeight="1" ht="11.25">
      <c r="A30" s="429" t="s">
        <v>16</v>
      </c>
      <c r="B30" s="0" t="s">
        <v>3351</v>
      </c>
      <c r="C30" s="0" t="s">
        <v>3352</v>
      </c>
      <c r="D30" s="0" t="s">
        <v>3359</v>
      </c>
      <c r="E30" s="0" t="s">
        <v>3360</v>
      </c>
      <c r="F30" s="0" t="s">
        <v>3318</v>
      </c>
      <c r="G30" s="0" t="s">
        <v>1696</v>
      </c>
    </row>
    <row customHeight="1" ht="11.25">
      <c r="A31" s="429" t="s">
        <v>16</v>
      </c>
      <c r="B31" s="0" t="s">
        <v>3351</v>
      </c>
      <c r="C31" s="0" t="s">
        <v>3352</v>
      </c>
      <c r="D31" s="0" t="s">
        <v>3361</v>
      </c>
      <c r="E31" s="0" t="s">
        <v>3362</v>
      </c>
      <c r="F31" s="0" t="s">
        <v>3318</v>
      </c>
      <c r="G31" s="0" t="s">
        <v>1701</v>
      </c>
    </row>
    <row customHeight="1" ht="11.25">
      <c r="A32" s="429" t="s">
        <v>16</v>
      </c>
      <c r="B32" s="0" t="s">
        <v>3351</v>
      </c>
      <c r="C32" s="0" t="s">
        <v>3352</v>
      </c>
      <c r="D32" s="0" t="s">
        <v>3351</v>
      </c>
      <c r="E32" s="0" t="s">
        <v>3352</v>
      </c>
      <c r="F32" s="0" t="s">
        <v>3319</v>
      </c>
      <c r="G32" s="0" t="s">
        <v>1703</v>
      </c>
    </row>
    <row customHeight="1" ht="11.25">
      <c r="A33" s="429" t="s">
        <v>16</v>
      </c>
      <c r="B33" s="0" t="s">
        <v>3351</v>
      </c>
      <c r="C33" s="0" t="s">
        <v>3352</v>
      </c>
      <c r="D33" s="0" t="s">
        <v>3363</v>
      </c>
      <c r="E33" s="0" t="s">
        <v>3364</v>
      </c>
      <c r="F33" s="0" t="s">
        <v>3318</v>
      </c>
      <c r="G33" s="0" t="s">
        <v>1705</v>
      </c>
    </row>
    <row customHeight="1" ht="11.25">
      <c r="A34" s="429" t="s">
        <v>16</v>
      </c>
      <c r="B34" s="0" t="s">
        <v>3351</v>
      </c>
      <c r="C34" s="0" t="s">
        <v>3352</v>
      </c>
      <c r="D34" s="0" t="s">
        <v>3365</v>
      </c>
      <c r="E34" s="0" t="s">
        <v>3366</v>
      </c>
      <c r="F34" s="0" t="s">
        <v>3318</v>
      </c>
      <c r="G34" s="0" t="s">
        <v>1707</v>
      </c>
    </row>
    <row customHeight="1" ht="11.25">
      <c r="A35" s="429" t="s">
        <v>16</v>
      </c>
      <c r="B35" s="0" t="s">
        <v>3351</v>
      </c>
      <c r="C35" s="0" t="s">
        <v>3352</v>
      </c>
      <c r="D35" s="0" t="s">
        <v>3367</v>
      </c>
      <c r="E35" s="0" t="s">
        <v>3368</v>
      </c>
      <c r="F35" s="0" t="s">
        <v>3318</v>
      </c>
      <c r="G35" s="0" t="s">
        <v>1712</v>
      </c>
    </row>
    <row customHeight="1" ht="11.25">
      <c r="A36" s="429" t="s">
        <v>16</v>
      </c>
      <c r="B36" s="0" t="s">
        <v>3351</v>
      </c>
      <c r="C36" s="0" t="s">
        <v>3352</v>
      </c>
      <c r="D36" s="0" t="s">
        <v>3369</v>
      </c>
      <c r="E36" s="0" t="s">
        <v>3370</v>
      </c>
      <c r="F36" s="0" t="s">
        <v>3318</v>
      </c>
      <c r="G36" s="0" t="s">
        <v>1717</v>
      </c>
    </row>
    <row customHeight="1" ht="11.25">
      <c r="A37" s="429" t="s">
        <v>16</v>
      </c>
      <c r="B37" s="0" t="s">
        <v>3351</v>
      </c>
      <c r="C37" s="0" t="s">
        <v>3352</v>
      </c>
      <c r="D37" s="0" t="s">
        <v>3371</v>
      </c>
      <c r="E37" s="0" t="s">
        <v>3372</v>
      </c>
      <c r="F37" s="0" t="s">
        <v>3318</v>
      </c>
      <c r="G37" s="0" t="s">
        <v>1721</v>
      </c>
    </row>
    <row customHeight="1" ht="11.25">
      <c r="A38" s="429" t="s">
        <v>16</v>
      </c>
      <c r="B38" s="0" t="s">
        <v>117</v>
      </c>
      <c r="C38" s="0" t="s">
        <v>118</v>
      </c>
      <c r="D38" s="0" t="s">
        <v>117</v>
      </c>
      <c r="E38" s="0" t="s">
        <v>118</v>
      </c>
      <c r="F38" s="0" t="s">
        <v>3306</v>
      </c>
      <c r="G38" s="0" t="s">
        <v>116</v>
      </c>
    </row>
    <row customHeight="1" ht="11.25">
      <c r="A39" s="429" t="s">
        <v>16</v>
      </c>
      <c r="B39" s="0" t="s">
        <v>121</v>
      </c>
      <c r="C39" s="0" t="s">
        <v>122</v>
      </c>
      <c r="D39" s="0" t="s">
        <v>121</v>
      </c>
      <c r="E39" s="0" t="s">
        <v>122</v>
      </c>
      <c r="F39" s="0" t="s">
        <v>3309</v>
      </c>
      <c r="G39" s="0" t="s">
        <v>120</v>
      </c>
    </row>
    <row customHeight="1" ht="11.25">
      <c r="A40" s="429" t="s">
        <v>16</v>
      </c>
      <c r="B40" s="0" t="s">
        <v>3373</v>
      </c>
      <c r="C40" s="0" t="s">
        <v>3374</v>
      </c>
      <c r="D40" s="0" t="s">
        <v>3375</v>
      </c>
      <c r="E40" s="0" t="s">
        <v>3376</v>
      </c>
      <c r="F40" s="0" t="s">
        <v>3318</v>
      </c>
      <c r="G40" s="0" t="s">
        <v>1738</v>
      </c>
    </row>
    <row customHeight="1" ht="11.25">
      <c r="A41" s="429" t="s">
        <v>16</v>
      </c>
      <c r="B41" s="0" t="s">
        <v>3373</v>
      </c>
      <c r="C41" s="0" t="s">
        <v>3374</v>
      </c>
      <c r="D41" s="0" t="s">
        <v>3377</v>
      </c>
      <c r="E41" s="0" t="s">
        <v>3378</v>
      </c>
      <c r="F41" s="0" t="s">
        <v>3318</v>
      </c>
      <c r="G41" s="0" t="s">
        <v>1742</v>
      </c>
    </row>
    <row customHeight="1" ht="11.25">
      <c r="A42" s="429" t="s">
        <v>16</v>
      </c>
      <c r="B42" s="0" t="s">
        <v>3373</v>
      </c>
      <c r="C42" s="0" t="s">
        <v>3374</v>
      </c>
      <c r="D42" s="0" t="s">
        <v>3379</v>
      </c>
      <c r="E42" s="0" t="s">
        <v>3380</v>
      </c>
      <c r="F42" s="0" t="s">
        <v>3318</v>
      </c>
      <c r="G42" s="0" t="s">
        <v>1745</v>
      </c>
    </row>
    <row customHeight="1" ht="11.25">
      <c r="A43" s="429" t="s">
        <v>16</v>
      </c>
      <c r="B43" s="0" t="s">
        <v>3373</v>
      </c>
      <c r="C43" s="0" t="s">
        <v>3374</v>
      </c>
      <c r="D43" s="0" t="s">
        <v>3373</v>
      </c>
      <c r="E43" s="0" t="s">
        <v>3374</v>
      </c>
      <c r="F43" s="0" t="s">
        <v>3319</v>
      </c>
      <c r="G43" s="0" t="s">
        <v>1752</v>
      </c>
    </row>
    <row customHeight="1" ht="11.25">
      <c r="A44" s="429" t="s">
        <v>16</v>
      </c>
      <c r="B44" s="0" t="s">
        <v>3373</v>
      </c>
      <c r="C44" s="0" t="s">
        <v>3374</v>
      </c>
      <c r="D44" s="0" t="s">
        <v>3381</v>
      </c>
      <c r="E44" s="0" t="s">
        <v>3382</v>
      </c>
      <c r="F44" s="0" t="s">
        <v>3318</v>
      </c>
      <c r="G44" s="0" t="s">
        <v>1761</v>
      </c>
    </row>
    <row customHeight="1" ht="11.25">
      <c r="A45" s="429" t="s">
        <v>16</v>
      </c>
      <c r="B45" s="0" t="s">
        <v>3373</v>
      </c>
      <c r="C45" s="0" t="s">
        <v>3374</v>
      </c>
      <c r="D45" s="0" t="s">
        <v>3383</v>
      </c>
      <c r="E45" s="0" t="s">
        <v>3384</v>
      </c>
      <c r="F45" s="0" t="s">
        <v>3340</v>
      </c>
      <c r="G45" s="0" t="s">
        <v>1766</v>
      </c>
    </row>
    <row customHeight="1" ht="11.25">
      <c r="A46" s="429" t="s">
        <v>16</v>
      </c>
      <c r="B46" s="0" t="s">
        <v>3373</v>
      </c>
      <c r="C46" s="0" t="s">
        <v>3374</v>
      </c>
      <c r="D46" s="0" t="s">
        <v>3385</v>
      </c>
      <c r="E46" s="0" t="s">
        <v>3386</v>
      </c>
      <c r="F46" s="0" t="s">
        <v>3318</v>
      </c>
      <c r="G46" s="0" t="s">
        <v>1770</v>
      </c>
    </row>
    <row customHeight="1" ht="11.25">
      <c r="A47" s="429" t="s">
        <v>16</v>
      </c>
      <c r="B47" s="0" t="s">
        <v>3373</v>
      </c>
      <c r="C47" s="0" t="s">
        <v>3374</v>
      </c>
      <c r="D47" s="0" t="s">
        <v>3387</v>
      </c>
      <c r="E47" s="0" t="s">
        <v>3388</v>
      </c>
      <c r="F47" s="0" t="s">
        <v>3318</v>
      </c>
      <c r="G47" s="0" t="s">
        <v>1776</v>
      </c>
    </row>
    <row customHeight="1" ht="11.25">
      <c r="A48" s="429" t="s">
        <v>16</v>
      </c>
      <c r="B48" s="0" t="s">
        <v>3389</v>
      </c>
      <c r="C48" s="0" t="s">
        <v>3390</v>
      </c>
      <c r="D48" s="0" t="s">
        <v>3389</v>
      </c>
      <c r="E48" s="0" t="s">
        <v>3390</v>
      </c>
      <c r="F48" s="0" t="s">
        <v>3319</v>
      </c>
      <c r="G48" s="0" t="s">
        <v>1780</v>
      </c>
    </row>
    <row customHeight="1" ht="11.25">
      <c r="A49" s="429" t="s">
        <v>16</v>
      </c>
      <c r="B49" s="0" t="s">
        <v>3389</v>
      </c>
      <c r="C49" s="0" t="s">
        <v>3390</v>
      </c>
      <c r="D49" s="0" t="s">
        <v>3391</v>
      </c>
      <c r="E49" s="0" t="s">
        <v>3392</v>
      </c>
      <c r="F49" s="0" t="s">
        <v>3318</v>
      </c>
      <c r="G49" s="0" t="s">
        <v>1783</v>
      </c>
    </row>
    <row customHeight="1" ht="11.25">
      <c r="A50" s="429" t="s">
        <v>16</v>
      </c>
      <c r="B50" s="0" t="s">
        <v>3389</v>
      </c>
      <c r="C50" s="0" t="s">
        <v>3390</v>
      </c>
      <c r="D50" s="0" t="s">
        <v>3393</v>
      </c>
      <c r="E50" s="0" t="s">
        <v>3394</v>
      </c>
      <c r="F50" s="0" t="s">
        <v>3318</v>
      </c>
      <c r="G50" s="0" t="s">
        <v>1787</v>
      </c>
    </row>
    <row customHeight="1" ht="11.25">
      <c r="A51" s="429" t="s">
        <v>16</v>
      </c>
      <c r="B51" s="0" t="s">
        <v>3389</v>
      </c>
      <c r="C51" s="0" t="s">
        <v>3390</v>
      </c>
      <c r="D51" s="0" t="s">
        <v>3395</v>
      </c>
      <c r="E51" s="0" t="s">
        <v>3396</v>
      </c>
      <c r="F51" s="0" t="s">
        <v>3318</v>
      </c>
      <c r="G51" s="0" t="s">
        <v>1791</v>
      </c>
    </row>
    <row customHeight="1" ht="11.25">
      <c r="A52" s="429" t="s">
        <v>16</v>
      </c>
      <c r="B52" s="0" t="s">
        <v>125</v>
      </c>
      <c r="C52" s="0" t="s">
        <v>126</v>
      </c>
      <c r="D52" s="0" t="s">
        <v>125</v>
      </c>
      <c r="E52" s="0" t="s">
        <v>126</v>
      </c>
      <c r="F52" s="0" t="s">
        <v>3309</v>
      </c>
      <c r="G52" s="0" t="s">
        <v>124</v>
      </c>
    </row>
    <row customHeight="1" ht="11.25">
      <c r="A53" s="429" t="s">
        <v>16</v>
      </c>
      <c r="B53" s="0" t="s">
        <v>3397</v>
      </c>
      <c r="C53" s="0" t="s">
        <v>3398</v>
      </c>
      <c r="D53" s="0" t="s">
        <v>3397</v>
      </c>
      <c r="E53" s="0" t="s">
        <v>3398</v>
      </c>
      <c r="F53" s="0" t="s">
        <v>3306</v>
      </c>
      <c r="G53" s="0" t="s">
        <v>1796</v>
      </c>
    </row>
    <row customHeight="1" ht="11.25">
      <c r="A54" s="429" t="s">
        <v>16</v>
      </c>
      <c r="B54" s="0" t="s">
        <v>3399</v>
      </c>
      <c r="C54" s="0" t="s">
        <v>3400</v>
      </c>
      <c r="D54" s="0" t="s">
        <v>3399</v>
      </c>
      <c r="E54" s="0" t="s">
        <v>3400</v>
      </c>
      <c r="F54" s="0" t="s">
        <v>3306</v>
      </c>
      <c r="G54" s="0" t="s">
        <v>1799</v>
      </c>
    </row>
    <row customHeight="1" ht="11.25">
      <c r="A55" s="429" t="s">
        <v>16</v>
      </c>
      <c r="B55" s="0" t="s">
        <v>3401</v>
      </c>
      <c r="C55" s="0" t="s">
        <v>3402</v>
      </c>
      <c r="D55" s="0" t="s">
        <v>3401</v>
      </c>
      <c r="E55" s="0" t="s">
        <v>3402</v>
      </c>
      <c r="F55" s="0" t="s">
        <v>3309</v>
      </c>
      <c r="G55" s="0" t="s">
        <v>1804</v>
      </c>
    </row>
    <row customHeight="1" ht="11.25">
      <c r="A56" s="429" t="s">
        <v>16</v>
      </c>
      <c r="B56" s="0" t="s">
        <v>3403</v>
      </c>
      <c r="C56" s="0" t="s">
        <v>3404</v>
      </c>
      <c r="D56" s="0" t="s">
        <v>3403</v>
      </c>
      <c r="E56" s="0" t="s">
        <v>3404</v>
      </c>
      <c r="F56" s="0" t="s">
        <v>3306</v>
      </c>
      <c r="G56" s="0" t="s">
        <v>1807</v>
      </c>
    </row>
    <row customHeight="1" ht="11.25">
      <c r="A57" s="429" t="s">
        <v>16</v>
      </c>
      <c r="B57" s="0" t="s">
        <v>165</v>
      </c>
      <c r="C57" s="0" t="s">
        <v>3405</v>
      </c>
      <c r="D57" s="0" t="s">
        <v>3406</v>
      </c>
      <c r="E57" s="0" t="s">
        <v>3407</v>
      </c>
      <c r="F57" s="0" t="s">
        <v>3318</v>
      </c>
      <c r="G57" s="0" t="s">
        <v>1810</v>
      </c>
    </row>
    <row customHeight="1" ht="11.25">
      <c r="A58" s="429" t="s">
        <v>16</v>
      </c>
      <c r="B58" s="0" t="s">
        <v>165</v>
      </c>
      <c r="C58" s="0" t="s">
        <v>3405</v>
      </c>
      <c r="D58" s="0" t="s">
        <v>166</v>
      </c>
      <c r="E58" s="0" t="s">
        <v>167</v>
      </c>
      <c r="F58" s="0" t="s">
        <v>3318</v>
      </c>
      <c r="G58" s="0" t="s">
        <v>164</v>
      </c>
    </row>
    <row customHeight="1" ht="11.25">
      <c r="A59" s="429" t="s">
        <v>16</v>
      </c>
      <c r="B59" s="0" t="s">
        <v>165</v>
      </c>
      <c r="C59" s="0" t="s">
        <v>3405</v>
      </c>
      <c r="D59" s="0" t="s">
        <v>3408</v>
      </c>
      <c r="E59" s="0" t="s">
        <v>3409</v>
      </c>
      <c r="F59" s="0" t="s">
        <v>3318</v>
      </c>
      <c r="G59" s="0" t="s">
        <v>1816</v>
      </c>
    </row>
    <row customHeight="1" ht="11.25">
      <c r="A60" s="429" t="s">
        <v>16</v>
      </c>
      <c r="B60" s="0" t="s">
        <v>165</v>
      </c>
      <c r="C60" s="0" t="s">
        <v>3405</v>
      </c>
      <c r="D60" s="0" t="s">
        <v>3410</v>
      </c>
      <c r="E60" s="0" t="s">
        <v>3411</v>
      </c>
      <c r="F60" s="0" t="s">
        <v>3324</v>
      </c>
      <c r="G60" s="0" t="s">
        <v>1819</v>
      </c>
    </row>
    <row customHeight="1" ht="11.25">
      <c r="A61" s="429" t="s">
        <v>16</v>
      </c>
      <c r="B61" s="0" t="s">
        <v>165</v>
      </c>
      <c r="C61" s="0" t="s">
        <v>3405</v>
      </c>
      <c r="D61" s="0" t="s">
        <v>3412</v>
      </c>
      <c r="E61" s="0" t="s">
        <v>3413</v>
      </c>
      <c r="F61" s="0" t="s">
        <v>3318</v>
      </c>
      <c r="G61" s="0" t="s">
        <v>3414</v>
      </c>
    </row>
    <row customHeight="1" ht="11.25">
      <c r="A62" s="429" t="s">
        <v>16</v>
      </c>
      <c r="B62" s="0" t="s">
        <v>165</v>
      </c>
      <c r="C62" s="0" t="s">
        <v>3405</v>
      </c>
      <c r="D62" s="0" t="s">
        <v>3415</v>
      </c>
      <c r="E62" s="0" t="s">
        <v>3416</v>
      </c>
      <c r="F62" s="0" t="s">
        <v>3318</v>
      </c>
      <c r="G62" s="0" t="s">
        <v>3417</v>
      </c>
    </row>
    <row customHeight="1" ht="11.25">
      <c r="A63" s="429" t="s">
        <v>16</v>
      </c>
      <c r="B63" s="0" t="s">
        <v>165</v>
      </c>
      <c r="C63" s="0" t="s">
        <v>3405</v>
      </c>
      <c r="D63" s="0" t="s">
        <v>165</v>
      </c>
      <c r="E63" s="0" t="s">
        <v>3405</v>
      </c>
      <c r="F63" s="0" t="s">
        <v>3319</v>
      </c>
      <c r="G63" s="0" t="s">
        <v>3418</v>
      </c>
    </row>
    <row customHeight="1" ht="11.25">
      <c r="A64" s="429" t="s">
        <v>16</v>
      </c>
      <c r="B64" s="0" t="s">
        <v>165</v>
      </c>
      <c r="C64" s="0" t="s">
        <v>3405</v>
      </c>
      <c r="D64" s="0" t="s">
        <v>3419</v>
      </c>
      <c r="E64" s="0" t="s">
        <v>3420</v>
      </c>
      <c r="F64" s="0" t="s">
        <v>3318</v>
      </c>
      <c r="G64" s="0" t="s">
        <v>3421</v>
      </c>
    </row>
    <row customHeight="1" ht="11.25">
      <c r="A65" s="429" t="s">
        <v>16</v>
      </c>
      <c r="B65" s="0" t="s">
        <v>3422</v>
      </c>
      <c r="C65" s="0" t="s">
        <v>3423</v>
      </c>
      <c r="D65" s="0" t="s">
        <v>3422</v>
      </c>
      <c r="E65" s="0" t="s">
        <v>3423</v>
      </c>
      <c r="F65" s="0" t="s">
        <v>3306</v>
      </c>
      <c r="G65" s="0" t="s">
        <v>3424</v>
      </c>
    </row>
    <row customHeight="1" ht="11.25">
      <c r="A66" s="429" t="s">
        <v>16</v>
      </c>
      <c r="B66" s="0" t="s">
        <v>129</v>
      </c>
      <c r="C66" s="0" t="s">
        <v>130</v>
      </c>
      <c r="D66" s="0" t="s">
        <v>129</v>
      </c>
      <c r="E66" s="0" t="s">
        <v>130</v>
      </c>
      <c r="F66" s="0" t="s">
        <v>3306</v>
      </c>
      <c r="G66" s="0" t="s">
        <v>128</v>
      </c>
    </row>
    <row customHeight="1" ht="11.25">
      <c r="A67" s="429" t="s">
        <v>16</v>
      </c>
      <c r="B67" s="0" t="s">
        <v>3425</v>
      </c>
      <c r="C67" s="0" t="s">
        <v>3426</v>
      </c>
      <c r="D67" s="0" t="s">
        <v>3427</v>
      </c>
      <c r="E67" s="0" t="s">
        <v>3428</v>
      </c>
      <c r="F67" s="0" t="s">
        <v>3318</v>
      </c>
      <c r="G67" s="0" t="s">
        <v>2138</v>
      </c>
    </row>
    <row customHeight="1" ht="11.25">
      <c r="A68" s="429" t="s">
        <v>16</v>
      </c>
      <c r="B68" s="0" t="s">
        <v>3425</v>
      </c>
      <c r="C68" s="0" t="s">
        <v>3426</v>
      </c>
      <c r="D68" s="0" t="s">
        <v>3429</v>
      </c>
      <c r="E68" s="0" t="s">
        <v>3430</v>
      </c>
      <c r="F68" s="0" t="s">
        <v>3318</v>
      </c>
      <c r="G68" s="0" t="s">
        <v>3431</v>
      </c>
    </row>
    <row customHeight="1" ht="11.25">
      <c r="A69" s="429" t="s">
        <v>16</v>
      </c>
      <c r="B69" s="0" t="s">
        <v>3425</v>
      </c>
      <c r="C69" s="0" t="s">
        <v>3426</v>
      </c>
      <c r="D69" s="0" t="s">
        <v>3432</v>
      </c>
      <c r="E69" s="0" t="s">
        <v>3433</v>
      </c>
      <c r="F69" s="0" t="s">
        <v>3318</v>
      </c>
      <c r="G69" s="0" t="s">
        <v>2341</v>
      </c>
    </row>
    <row customHeight="1" ht="11.25">
      <c r="A70" s="429" t="s">
        <v>16</v>
      </c>
      <c r="B70" s="0" t="s">
        <v>3425</v>
      </c>
      <c r="C70" s="0" t="s">
        <v>3426</v>
      </c>
      <c r="D70" s="0" t="s">
        <v>3434</v>
      </c>
      <c r="E70" s="0" t="s">
        <v>3435</v>
      </c>
      <c r="F70" s="0" t="s">
        <v>3318</v>
      </c>
      <c r="G70" s="0" t="s">
        <v>3436</v>
      </c>
    </row>
    <row customHeight="1" ht="11.25">
      <c r="A71" s="429" t="s">
        <v>16</v>
      </c>
      <c r="B71" s="0" t="s">
        <v>3425</v>
      </c>
      <c r="C71" s="0" t="s">
        <v>3426</v>
      </c>
      <c r="D71" s="0" t="s">
        <v>3437</v>
      </c>
      <c r="E71" s="0" t="s">
        <v>3438</v>
      </c>
      <c r="F71" s="0" t="s">
        <v>3318</v>
      </c>
      <c r="G71" s="0" t="s">
        <v>3439</v>
      </c>
    </row>
    <row customHeight="1" ht="11.25">
      <c r="A72" s="429" t="s">
        <v>16</v>
      </c>
      <c r="B72" s="0" t="s">
        <v>3425</v>
      </c>
      <c r="C72" s="0" t="s">
        <v>3426</v>
      </c>
      <c r="D72" s="0" t="s">
        <v>3425</v>
      </c>
      <c r="E72" s="0" t="s">
        <v>3426</v>
      </c>
      <c r="F72" s="0" t="s">
        <v>3319</v>
      </c>
      <c r="G72" s="0" t="s">
        <v>3440</v>
      </c>
    </row>
    <row customHeight="1" ht="11.25">
      <c r="A73" s="429" t="s">
        <v>16</v>
      </c>
      <c r="B73" s="0" t="s">
        <v>3425</v>
      </c>
      <c r="C73" s="0" t="s">
        <v>3426</v>
      </c>
      <c r="D73" s="0" t="s">
        <v>3441</v>
      </c>
      <c r="E73" s="0" t="s">
        <v>3442</v>
      </c>
      <c r="F73" s="0" t="s">
        <v>3318</v>
      </c>
      <c r="G73" s="0" t="s">
        <v>3443</v>
      </c>
    </row>
    <row customHeight="1" ht="11.25">
      <c r="A74" s="429" t="s">
        <v>16</v>
      </c>
      <c r="B74" s="0" t="s">
        <v>3425</v>
      </c>
      <c r="C74" s="0" t="s">
        <v>3426</v>
      </c>
      <c r="D74" s="0" t="s">
        <v>3444</v>
      </c>
      <c r="E74" s="0" t="s">
        <v>3445</v>
      </c>
      <c r="F74" s="0" t="s">
        <v>3318</v>
      </c>
      <c r="G74" s="0" t="s">
        <v>3446</v>
      </c>
    </row>
    <row customHeight="1" ht="11.25">
      <c r="A75" s="429" t="s">
        <v>16</v>
      </c>
      <c r="B75" s="0" t="s">
        <v>3425</v>
      </c>
      <c r="C75" s="0" t="s">
        <v>3426</v>
      </c>
      <c r="D75" s="0" t="s">
        <v>3447</v>
      </c>
      <c r="E75" s="0" t="s">
        <v>3448</v>
      </c>
      <c r="F75" s="0" t="s">
        <v>3318</v>
      </c>
      <c r="G75" s="0" t="s">
        <v>3449</v>
      </c>
    </row>
    <row customHeight="1" ht="11.25">
      <c r="A76" s="429" t="s">
        <v>16</v>
      </c>
      <c r="B76" s="0" t="s">
        <v>3450</v>
      </c>
      <c r="C76" s="0" t="s">
        <v>3451</v>
      </c>
      <c r="D76" s="0" t="s">
        <v>3450</v>
      </c>
      <c r="E76" s="0" t="s">
        <v>3451</v>
      </c>
      <c r="F76" s="0" t="s">
        <v>3306</v>
      </c>
      <c r="G76" s="0" t="s">
        <v>3452</v>
      </c>
    </row>
    <row customHeight="1" ht="11.25">
      <c r="A77" s="429" t="s">
        <v>16</v>
      </c>
      <c r="B77" s="0" t="s">
        <v>3453</v>
      </c>
      <c r="C77" s="0" t="s">
        <v>3454</v>
      </c>
      <c r="D77" s="0" t="s">
        <v>3453</v>
      </c>
      <c r="E77" s="0" t="s">
        <v>3454</v>
      </c>
      <c r="F77" s="0" t="s">
        <v>3309</v>
      </c>
      <c r="G77" s="0" t="s">
        <v>3455</v>
      </c>
    </row>
    <row customHeight="1" ht="11.25">
      <c r="A78" s="429" t="s">
        <v>16</v>
      </c>
      <c r="B78" s="0" t="s">
        <v>3456</v>
      </c>
      <c r="C78" s="0" t="s">
        <v>3457</v>
      </c>
      <c r="D78" s="0" t="s">
        <v>3456</v>
      </c>
      <c r="E78" s="0" t="s">
        <v>3457</v>
      </c>
      <c r="F78" s="0" t="s">
        <v>3306</v>
      </c>
      <c r="G78" s="0" t="s">
        <v>3458</v>
      </c>
    </row>
    <row customHeight="1" ht="11.25">
      <c r="A79" s="429" t="s">
        <v>16</v>
      </c>
      <c r="B79" s="0" t="s">
        <v>134</v>
      </c>
      <c r="C79" s="0" t="s">
        <v>135</v>
      </c>
      <c r="D79" s="0" t="s">
        <v>134</v>
      </c>
      <c r="E79" s="0" t="s">
        <v>135</v>
      </c>
      <c r="F79" s="0" t="s">
        <v>3306</v>
      </c>
      <c r="G79" s="0" t="s">
        <v>133</v>
      </c>
    </row>
    <row customHeight="1" ht="11.25">
      <c r="A80" s="429" t="s">
        <v>16</v>
      </c>
      <c r="B80" s="0" t="s">
        <v>3459</v>
      </c>
      <c r="C80" s="0" t="s">
        <v>3460</v>
      </c>
      <c r="D80" s="0" t="s">
        <v>3459</v>
      </c>
      <c r="E80" s="0" t="s">
        <v>3460</v>
      </c>
      <c r="F80" s="0" t="s">
        <v>3306</v>
      </c>
      <c r="G80" s="0" t="s">
        <v>3461</v>
      </c>
    </row>
    <row customHeight="1" ht="11.25">
      <c r="A81" s="429" t="s">
        <v>16</v>
      </c>
      <c r="B81" s="0" t="s">
        <v>3462</v>
      </c>
      <c r="C81" s="0" t="s">
        <v>3463</v>
      </c>
      <c r="D81" s="0" t="s">
        <v>3462</v>
      </c>
      <c r="E81" s="0" t="s">
        <v>3463</v>
      </c>
      <c r="F81" s="0" t="s">
        <v>3306</v>
      </c>
      <c r="G81" s="0" t="s">
        <v>3464</v>
      </c>
    </row>
    <row customHeight="1" ht="11.25">
      <c r="A82" s="429" t="s">
        <v>16</v>
      </c>
      <c r="B82" s="0" t="s">
        <v>139</v>
      </c>
      <c r="C82" s="0" t="s">
        <v>3465</v>
      </c>
      <c r="D82" s="0" t="s">
        <v>140</v>
      </c>
      <c r="E82" s="0" t="s">
        <v>141</v>
      </c>
      <c r="F82" s="0" t="s">
        <v>3318</v>
      </c>
      <c r="G82" s="0" t="s">
        <v>138</v>
      </c>
    </row>
    <row customHeight="1" ht="11.25">
      <c r="A83" s="429" t="s">
        <v>16</v>
      </c>
      <c r="B83" s="0" t="s">
        <v>139</v>
      </c>
      <c r="C83" s="0" t="s">
        <v>3465</v>
      </c>
      <c r="D83" s="0" t="s">
        <v>3466</v>
      </c>
      <c r="E83" s="0" t="s">
        <v>3467</v>
      </c>
      <c r="F83" s="0" t="s">
        <v>3324</v>
      </c>
      <c r="G83" s="0" t="s">
        <v>3468</v>
      </c>
    </row>
    <row customHeight="1" ht="11.25">
      <c r="A84" s="429" t="s">
        <v>16</v>
      </c>
      <c r="B84" s="0" t="s">
        <v>139</v>
      </c>
      <c r="C84" s="0" t="s">
        <v>3465</v>
      </c>
      <c r="D84" s="0" t="s">
        <v>3469</v>
      </c>
      <c r="E84" s="0" t="s">
        <v>3470</v>
      </c>
      <c r="F84" s="0" t="s">
        <v>3318</v>
      </c>
      <c r="G84" s="0" t="s">
        <v>3471</v>
      </c>
    </row>
    <row customHeight="1" ht="11.25">
      <c r="A85" s="429" t="s">
        <v>16</v>
      </c>
      <c r="B85" s="0" t="s">
        <v>139</v>
      </c>
      <c r="C85" s="0" t="s">
        <v>3465</v>
      </c>
      <c r="D85" s="0" t="s">
        <v>171</v>
      </c>
      <c r="E85" s="0" t="s">
        <v>172</v>
      </c>
      <c r="F85" s="0" t="s">
        <v>3340</v>
      </c>
      <c r="G85" s="0" t="s">
        <v>170</v>
      </c>
    </row>
    <row customHeight="1" ht="11.25">
      <c r="A86" s="429" t="s">
        <v>16</v>
      </c>
      <c r="B86" s="0" t="s">
        <v>139</v>
      </c>
      <c r="C86" s="0" t="s">
        <v>3465</v>
      </c>
      <c r="D86" s="0" t="s">
        <v>3472</v>
      </c>
      <c r="E86" s="0" t="s">
        <v>3473</v>
      </c>
      <c r="F86" s="0" t="s">
        <v>3318</v>
      </c>
      <c r="G86" s="0" t="s">
        <v>3474</v>
      </c>
    </row>
    <row customHeight="1" ht="11.25">
      <c r="A87" s="429" t="s">
        <v>16</v>
      </c>
      <c r="B87" s="0" t="s">
        <v>139</v>
      </c>
      <c r="C87" s="0" t="s">
        <v>3465</v>
      </c>
      <c r="D87" s="0" t="s">
        <v>139</v>
      </c>
      <c r="E87" s="0" t="s">
        <v>3465</v>
      </c>
      <c r="F87" s="0" t="s">
        <v>3319</v>
      </c>
      <c r="G87" s="0" t="s">
        <v>3475</v>
      </c>
    </row>
    <row customHeight="1" ht="11.25">
      <c r="A88" s="429" t="s">
        <v>16</v>
      </c>
      <c r="B88" s="0" t="s">
        <v>139</v>
      </c>
      <c r="C88" s="0" t="s">
        <v>3465</v>
      </c>
      <c r="D88" s="0" t="s">
        <v>3476</v>
      </c>
      <c r="E88" s="0" t="s">
        <v>3477</v>
      </c>
      <c r="F88" s="0" t="s">
        <v>3318</v>
      </c>
      <c r="G88" s="0" t="s">
        <v>3478</v>
      </c>
    </row>
    <row customHeight="1" ht="11.25">
      <c r="A89" s="429" t="s">
        <v>16</v>
      </c>
      <c r="B89" s="0" t="s">
        <v>145</v>
      </c>
      <c r="C89" s="0" t="s">
        <v>146</v>
      </c>
      <c r="D89" s="0" t="s">
        <v>145</v>
      </c>
      <c r="E89" s="0" t="s">
        <v>146</v>
      </c>
      <c r="F89" s="0" t="s">
        <v>3306</v>
      </c>
      <c r="G89" s="0" t="s">
        <v>144</v>
      </c>
    </row>
    <row customHeight="1" ht="11.25">
      <c r="A90" s="429" t="s">
        <v>16</v>
      </c>
      <c r="B90" s="0" t="s">
        <v>3479</v>
      </c>
      <c r="C90" s="0" t="s">
        <v>3480</v>
      </c>
      <c r="D90" s="0" t="s">
        <v>3479</v>
      </c>
      <c r="E90" s="0" t="s">
        <v>3480</v>
      </c>
      <c r="F90" s="0" t="s">
        <v>3306</v>
      </c>
      <c r="G90" s="0" t="s">
        <v>3481</v>
      </c>
    </row>
    <row customHeight="1" ht="11.25">
      <c r="A91" s="429" t="s">
        <v>16</v>
      </c>
      <c r="B91" s="0" t="s">
        <v>150</v>
      </c>
      <c r="C91" s="0" t="s">
        <v>3482</v>
      </c>
      <c r="D91" s="0" t="s">
        <v>3483</v>
      </c>
      <c r="E91" s="0" t="s">
        <v>3484</v>
      </c>
      <c r="F91" s="0" t="s">
        <v>3318</v>
      </c>
      <c r="G91" s="0" t="s">
        <v>3485</v>
      </c>
    </row>
    <row customHeight="1" ht="11.25">
      <c r="A92" s="429" t="s">
        <v>16</v>
      </c>
      <c r="B92" s="0" t="s">
        <v>150</v>
      </c>
      <c r="C92" s="0" t="s">
        <v>3482</v>
      </c>
      <c r="D92" s="0" t="s">
        <v>3486</v>
      </c>
      <c r="E92" s="0" t="s">
        <v>3487</v>
      </c>
      <c r="F92" s="0" t="s">
        <v>3318</v>
      </c>
      <c r="G92" s="0" t="s">
        <v>3488</v>
      </c>
    </row>
    <row customHeight="1" ht="11.25">
      <c r="A93" s="429" t="s">
        <v>16</v>
      </c>
      <c r="B93" s="0" t="s">
        <v>150</v>
      </c>
      <c r="C93" s="0" t="s">
        <v>3482</v>
      </c>
      <c r="D93" s="0" t="s">
        <v>3489</v>
      </c>
      <c r="E93" s="0" t="s">
        <v>3490</v>
      </c>
      <c r="F93" s="0" t="s">
        <v>3318</v>
      </c>
      <c r="G93" s="0" t="s">
        <v>3491</v>
      </c>
    </row>
    <row customHeight="1" ht="11.25">
      <c r="A94" s="429" t="s">
        <v>16</v>
      </c>
      <c r="B94" s="0" t="s">
        <v>150</v>
      </c>
      <c r="C94" s="0" t="s">
        <v>3482</v>
      </c>
      <c r="D94" s="0" t="s">
        <v>151</v>
      </c>
      <c r="E94" s="0" t="s">
        <v>152</v>
      </c>
      <c r="F94" s="0" t="s">
        <v>3340</v>
      </c>
      <c r="G94" s="0" t="s">
        <v>149</v>
      </c>
    </row>
    <row customHeight="1" ht="11.25">
      <c r="A95" s="429" t="s">
        <v>16</v>
      </c>
      <c r="B95" s="0" t="s">
        <v>150</v>
      </c>
      <c r="C95" s="0" t="s">
        <v>3482</v>
      </c>
      <c r="D95" s="0" t="s">
        <v>3492</v>
      </c>
      <c r="E95" s="0" t="s">
        <v>3493</v>
      </c>
      <c r="F95" s="0" t="s">
        <v>3318</v>
      </c>
      <c r="G95" s="0" t="s">
        <v>3494</v>
      </c>
    </row>
    <row customHeight="1" ht="11.25">
      <c r="A96" s="429" t="s">
        <v>16</v>
      </c>
      <c r="B96" s="0" t="s">
        <v>150</v>
      </c>
      <c r="C96" s="0" t="s">
        <v>3482</v>
      </c>
      <c r="D96" s="0" t="s">
        <v>150</v>
      </c>
      <c r="E96" s="0" t="s">
        <v>3482</v>
      </c>
      <c r="F96" s="0" t="s">
        <v>3319</v>
      </c>
      <c r="G96" s="0" t="s">
        <v>3495</v>
      </c>
    </row>
    <row customHeight="1" ht="11.25">
      <c r="A97" s="429" t="s">
        <v>16</v>
      </c>
      <c r="B97" s="0" t="s">
        <v>150</v>
      </c>
      <c r="C97" s="0" t="s">
        <v>3482</v>
      </c>
      <c r="D97" s="0" t="s">
        <v>3496</v>
      </c>
      <c r="E97" s="0" t="s">
        <v>3497</v>
      </c>
      <c r="F97" s="0" t="s">
        <v>3340</v>
      </c>
      <c r="G97" s="0" t="s">
        <v>3498</v>
      </c>
    </row>
    <row customHeight="1" ht="11.25">
      <c r="A98" s="429" t="s">
        <v>16</v>
      </c>
      <c r="B98" s="0" t="s">
        <v>150</v>
      </c>
      <c r="C98" s="0" t="s">
        <v>3482</v>
      </c>
      <c r="D98" s="0" t="s">
        <v>3499</v>
      </c>
      <c r="E98" s="0" t="s">
        <v>3500</v>
      </c>
      <c r="F98" s="0" t="s">
        <v>3318</v>
      </c>
      <c r="G98" s="0" t="s">
        <v>3501</v>
      </c>
    </row>
    <row customHeight="1" ht="11.25">
      <c r="A99" s="429" t="s">
        <v>16</v>
      </c>
      <c r="B99" s="0" t="s">
        <v>3502</v>
      </c>
      <c r="C99" s="0" t="s">
        <v>3503</v>
      </c>
      <c r="D99" s="0" t="s">
        <v>3502</v>
      </c>
      <c r="E99" s="0" t="s">
        <v>3503</v>
      </c>
      <c r="F99" s="0" t="s">
        <v>3306</v>
      </c>
      <c r="G99" s="0" t="s">
        <v>3504</v>
      </c>
    </row>
    <row customHeight="1" ht="11.25">
      <c r="A100" s="429" t="s">
        <v>16</v>
      </c>
      <c r="B100" s="0" t="s">
        <v>3505</v>
      </c>
      <c r="C100" s="0" t="s">
        <v>3506</v>
      </c>
      <c r="D100" s="0" t="s">
        <v>3507</v>
      </c>
      <c r="E100" s="0" t="s">
        <v>3508</v>
      </c>
      <c r="F100" s="0" t="s">
        <v>3318</v>
      </c>
      <c r="G100" s="0" t="s">
        <v>3509</v>
      </c>
    </row>
    <row customHeight="1" ht="11.25">
      <c r="A101" s="429" t="s">
        <v>16</v>
      </c>
      <c r="B101" s="0" t="s">
        <v>3505</v>
      </c>
      <c r="C101" s="0" t="s">
        <v>3506</v>
      </c>
      <c r="D101" s="0" t="s">
        <v>3510</v>
      </c>
      <c r="E101" s="0" t="s">
        <v>3511</v>
      </c>
      <c r="F101" s="0" t="s">
        <v>3318</v>
      </c>
      <c r="G101" s="0" t="s">
        <v>3512</v>
      </c>
    </row>
    <row customHeight="1" ht="11.25">
      <c r="A102" s="429" t="s">
        <v>16</v>
      </c>
      <c r="B102" s="0" t="s">
        <v>3505</v>
      </c>
      <c r="C102" s="0" t="s">
        <v>3506</v>
      </c>
      <c r="D102" s="0" t="s">
        <v>3513</v>
      </c>
      <c r="E102" s="0" t="s">
        <v>3514</v>
      </c>
      <c r="F102" s="0" t="s">
        <v>3318</v>
      </c>
      <c r="G102" s="0" t="s">
        <v>3515</v>
      </c>
    </row>
    <row customHeight="1" ht="11.25">
      <c r="A103" s="429" t="s">
        <v>16</v>
      </c>
      <c r="B103" s="0" t="s">
        <v>3505</v>
      </c>
      <c r="C103" s="0" t="s">
        <v>3506</v>
      </c>
      <c r="D103" s="0" t="s">
        <v>3516</v>
      </c>
      <c r="E103" s="0" t="s">
        <v>3517</v>
      </c>
      <c r="F103" s="0" t="s">
        <v>3318</v>
      </c>
      <c r="G103" s="0" t="s">
        <v>3518</v>
      </c>
    </row>
    <row customHeight="1" ht="11.25">
      <c r="A104" s="429" t="s">
        <v>16</v>
      </c>
      <c r="B104" s="0" t="s">
        <v>3505</v>
      </c>
      <c r="C104" s="0" t="s">
        <v>3506</v>
      </c>
      <c r="D104" s="0" t="s">
        <v>3505</v>
      </c>
      <c r="E104" s="0" t="s">
        <v>3506</v>
      </c>
      <c r="F104" s="0" t="s">
        <v>3319</v>
      </c>
      <c r="G104" s="0" t="s">
        <v>3519</v>
      </c>
    </row>
    <row customHeight="1" ht="11.25">
      <c r="A105" s="429" t="s">
        <v>16</v>
      </c>
      <c r="B105" s="0" t="s">
        <v>3505</v>
      </c>
      <c r="C105" s="0" t="s">
        <v>3506</v>
      </c>
      <c r="D105" s="0" t="s">
        <v>3520</v>
      </c>
      <c r="E105" s="0" t="s">
        <v>3521</v>
      </c>
      <c r="F105" s="0" t="s">
        <v>3318</v>
      </c>
      <c r="G105" s="0" t="s">
        <v>3522</v>
      </c>
    </row>
    <row customHeight="1" ht="11.25">
      <c r="A106" s="429" t="s">
        <v>16</v>
      </c>
      <c r="B106" s="0" t="s">
        <v>160</v>
      </c>
      <c r="C106" s="0" t="s">
        <v>161</v>
      </c>
      <c r="D106" s="0" t="s">
        <v>160</v>
      </c>
      <c r="E106" s="0" t="s">
        <v>161</v>
      </c>
      <c r="F106" s="0" t="s">
        <v>3309</v>
      </c>
      <c r="G106" s="0" t="s">
        <v>159</v>
      </c>
    </row>
    <row customHeight="1" ht="11.25">
      <c r="A107" s="429" t="s">
        <v>16</v>
      </c>
      <c r="B107" s="0" t="s">
        <v>3523</v>
      </c>
      <c r="C107" s="0" t="s">
        <v>3524</v>
      </c>
      <c r="D107" s="0" t="s">
        <v>3523</v>
      </c>
      <c r="E107" s="0" t="s">
        <v>3524</v>
      </c>
      <c r="F107" s="0" t="s">
        <v>3309</v>
      </c>
      <c r="G107" s="0" t="s">
        <v>3525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E6807-EA9F-5602-9938-862F3446ABCD}"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1436" width="13.8515625" customWidth="1"/>
    <col min="2" max="2" style="11436" width="10.421875" customWidth="1"/>
    <col min="3" max="3" style="11436" width="7.57421875" customWidth="1"/>
    <col min="4" max="4" style="11436" width="13.8515625" customWidth="1"/>
    <col min="5" max="5" style="11436" width="11.57421875" customWidth="1"/>
    <col min="6" max="6" style="11436" width="16.28125" customWidth="1"/>
    <col min="7" max="7" style="11436" width="16.00390625" customWidth="1"/>
    <col min="8" max="9" style="11436" width="16.140625" customWidth="1"/>
  </cols>
  <sheetData>
    <row customHeight="1" ht="11.25">
      <c r="A1" s="891" t="s">
        <v>3526</v>
      </c>
      <c r="B1" s="891" t="s">
        <v>3527</v>
      </c>
      <c r="C1" s="1215" t="s">
        <v>3528</v>
      </c>
      <c r="D1" s="891" t="s">
        <v>3529</v>
      </c>
      <c r="E1" s="891" t="s">
        <v>3530</v>
      </c>
      <c r="F1" s="1215" t="s">
        <v>3531</v>
      </c>
      <c r="G1" s="1215" t="s">
        <v>3532</v>
      </c>
      <c r="H1" s="1215" t="s">
        <v>3533</v>
      </c>
      <c r="I1" s="1215" t="s">
        <v>3534</v>
      </c>
    </row>
    <row customHeight="1" ht="11.25">
      <c r="A2" s="12035" t="s">
        <v>179</v>
      </c>
      <c r="B2" s="12035" t="s">
        <v>3535</v>
      </c>
      <c r="C2" s="12035" t="s">
        <v>28</v>
      </c>
      <c r="D2" s="12035" t="s">
        <v>3536</v>
      </c>
      <c r="E2" s="12035" t="s">
        <v>3537</v>
      </c>
      <c r="F2" s="12035" t="s">
        <v>28</v>
      </c>
      <c r="G2" s="12035" t="s">
        <v>28</v>
      </c>
      <c r="H2" s="12035" t="s">
        <v>28</v>
      </c>
      <c r="I2" s="12035" t="s">
        <v>28</v>
      </c>
    </row>
    <row customHeight="1" ht="11.25">
      <c r="A3" s="12035" t="s">
        <v>105</v>
      </c>
      <c r="B3" s="12035" t="s">
        <v>3538</v>
      </c>
      <c r="C3" s="12035" t="s">
        <v>28</v>
      </c>
      <c r="D3" s="12035" t="s">
        <v>3536</v>
      </c>
      <c r="E3" s="12035" t="s">
        <v>3539</v>
      </c>
      <c r="F3" s="12035" t="s">
        <v>28</v>
      </c>
      <c r="G3" s="12035" t="s">
        <v>28</v>
      </c>
      <c r="H3" s="12035" t="s">
        <v>28</v>
      </c>
      <c r="I3" s="12035" t="s">
        <v>28</v>
      </c>
    </row>
    <row customHeight="1" ht="11.25">
      <c r="A4" s="12035" t="s">
        <v>92</v>
      </c>
      <c r="B4" s="12035" t="s">
        <v>3540</v>
      </c>
      <c r="C4" s="12035" t="s">
        <v>28</v>
      </c>
      <c r="D4" s="12035" t="s">
        <v>3541</v>
      </c>
      <c r="E4" s="12035" t="s">
        <v>3542</v>
      </c>
      <c r="F4" s="12035" t="s">
        <v>28</v>
      </c>
      <c r="G4" s="12035" t="s">
        <v>28</v>
      </c>
      <c r="H4" s="12035" t="s">
        <v>28</v>
      </c>
      <c r="I4" s="12035" t="s">
        <v>28</v>
      </c>
    </row>
    <row customHeight="1" ht="11.25">
      <c r="A5" s="12035" t="s">
        <v>93</v>
      </c>
      <c r="B5" s="12035" t="s">
        <v>3543</v>
      </c>
      <c r="C5" s="12035" t="s">
        <v>28</v>
      </c>
      <c r="D5" s="12035" t="s">
        <v>3544</v>
      </c>
      <c r="E5" s="12035" t="s">
        <v>3539</v>
      </c>
      <c r="F5" s="12035" t="s">
        <v>28</v>
      </c>
      <c r="G5" s="12035" t="s">
        <v>28</v>
      </c>
      <c r="H5" s="12035" t="s">
        <v>28</v>
      </c>
      <c r="I5" s="12035" t="s">
        <v>28</v>
      </c>
    </row>
    <row customHeight="1" ht="11.25">
      <c r="A6" s="12035" t="s">
        <v>101</v>
      </c>
      <c r="B6" s="12035" t="s">
        <v>3545</v>
      </c>
      <c r="C6" s="12035" t="s">
        <v>28</v>
      </c>
      <c r="D6" s="12035" t="s">
        <v>3544</v>
      </c>
      <c r="E6" s="12035" t="s">
        <v>3546</v>
      </c>
      <c r="F6" s="12035" t="s">
        <v>28</v>
      </c>
      <c r="G6" s="12035" t="s">
        <v>28</v>
      </c>
      <c r="H6" s="12035" t="s">
        <v>28</v>
      </c>
      <c r="I6" s="12035" t="s">
        <v>28</v>
      </c>
    </row>
    <row customHeight="1" ht="11.25">
      <c r="A7" s="12035" t="s">
        <v>94</v>
      </c>
      <c r="B7" s="12035" t="s">
        <v>3547</v>
      </c>
      <c r="C7" s="12035" t="s">
        <v>28</v>
      </c>
      <c r="D7" s="12035" t="s">
        <v>3548</v>
      </c>
      <c r="E7" s="12035" t="s">
        <v>3537</v>
      </c>
      <c r="F7" s="12035" t="s">
        <v>28</v>
      </c>
      <c r="G7" s="12035" t="s">
        <v>28</v>
      </c>
      <c r="H7" s="12035" t="s">
        <v>28</v>
      </c>
      <c r="I7" s="12035" t="s">
        <v>28</v>
      </c>
    </row>
    <row customHeight="1" ht="11.25">
      <c r="A8" s="12035" t="s">
        <v>95</v>
      </c>
      <c r="B8" s="12035" t="s">
        <v>3549</v>
      </c>
      <c r="C8" s="12035" t="s">
        <v>28</v>
      </c>
      <c r="D8" s="12035" t="s">
        <v>3544</v>
      </c>
      <c r="E8" s="12035" t="s">
        <v>3546</v>
      </c>
      <c r="F8" s="12035" t="s">
        <v>28</v>
      </c>
      <c r="G8" s="12035" t="s">
        <v>28</v>
      </c>
      <c r="H8" s="12035" t="s">
        <v>28</v>
      </c>
      <c r="I8" s="12035" t="s">
        <v>28</v>
      </c>
    </row>
    <row customHeight="1" ht="11.25">
      <c r="A9" s="12035" t="s">
        <v>131</v>
      </c>
      <c r="B9" s="12035" t="s">
        <v>3550</v>
      </c>
      <c r="C9" s="12035" t="s">
        <v>28</v>
      </c>
      <c r="D9" s="12035" t="s">
        <v>3551</v>
      </c>
      <c r="E9" s="12035" t="s">
        <v>3546</v>
      </c>
      <c r="F9" s="12035" t="s">
        <v>28</v>
      </c>
      <c r="G9" s="12035" t="s">
        <v>28</v>
      </c>
      <c r="H9" s="12035" t="s">
        <v>28</v>
      </c>
      <c r="I9" s="12035" t="s">
        <v>28</v>
      </c>
    </row>
    <row customHeight="1" ht="11.25">
      <c r="A10" s="12035" t="s">
        <v>136</v>
      </c>
      <c r="B10" s="12035" t="s">
        <v>3552</v>
      </c>
      <c r="C10" s="12035" t="s">
        <v>28</v>
      </c>
      <c r="D10" s="12035" t="s">
        <v>3544</v>
      </c>
      <c r="E10" s="12035" t="s">
        <v>3546</v>
      </c>
      <c r="F10" s="12035" t="s">
        <v>28</v>
      </c>
      <c r="G10" s="12035" t="s">
        <v>28</v>
      </c>
      <c r="H10" s="12035" t="s">
        <v>28</v>
      </c>
      <c r="I10" s="12035" t="s">
        <v>28</v>
      </c>
    </row>
    <row customHeight="1" ht="11.25">
      <c r="A11" s="12035" t="s">
        <v>142</v>
      </c>
      <c r="B11" s="12035" t="s">
        <v>3553</v>
      </c>
      <c r="C11" s="12035" t="s">
        <v>28</v>
      </c>
      <c r="D11" s="12035" t="s">
        <v>3536</v>
      </c>
      <c r="E11" s="12035" t="s">
        <v>3539</v>
      </c>
      <c r="F11" s="12035" t="s">
        <v>28</v>
      </c>
      <c r="G11" s="12035" t="s">
        <v>28</v>
      </c>
      <c r="H11" s="12035" t="s">
        <v>28</v>
      </c>
      <c r="I11" s="12035" t="s">
        <v>28</v>
      </c>
    </row>
    <row customHeight="1" ht="11.25">
      <c r="A12" s="12035" t="s">
        <v>147</v>
      </c>
      <c r="B12" s="12035" t="s">
        <v>3554</v>
      </c>
      <c r="C12" s="12035" t="s">
        <v>28</v>
      </c>
      <c r="D12" s="12035" t="s">
        <v>3544</v>
      </c>
      <c r="E12" s="12035" t="s">
        <v>3546</v>
      </c>
      <c r="F12" s="12035" t="s">
        <v>28</v>
      </c>
      <c r="G12" s="12035" t="s">
        <v>28</v>
      </c>
      <c r="H12" s="12035" t="s">
        <v>28</v>
      </c>
      <c r="I12" s="12035" t="s">
        <v>28</v>
      </c>
    </row>
    <row customHeight="1" ht="11.25">
      <c r="A13" s="12035" t="s">
        <v>153</v>
      </c>
      <c r="B13" s="12035" t="s">
        <v>3555</v>
      </c>
      <c r="C13" s="12035" t="s">
        <v>28</v>
      </c>
      <c r="D13" s="12035" t="s">
        <v>3544</v>
      </c>
      <c r="E13" s="12035" t="s">
        <v>3546</v>
      </c>
      <c r="F13" s="12035" t="s">
        <v>28</v>
      </c>
      <c r="G13" s="12035" t="s">
        <v>28</v>
      </c>
      <c r="H13" s="12035" t="s">
        <v>28</v>
      </c>
      <c r="I13" s="12035" t="s">
        <v>28</v>
      </c>
    </row>
    <row customHeight="1" ht="11.25">
      <c r="A14" s="12035" t="s">
        <v>157</v>
      </c>
      <c r="B14" s="12035" t="s">
        <v>3556</v>
      </c>
      <c r="C14" s="12035" t="s">
        <v>28</v>
      </c>
      <c r="D14" s="12035" t="s">
        <v>3557</v>
      </c>
      <c r="E14" s="12035" t="s">
        <v>3558</v>
      </c>
      <c r="F14" s="12035" t="s">
        <v>28</v>
      </c>
      <c r="G14" s="12035" t="s">
        <v>28</v>
      </c>
      <c r="H14" s="12035" t="s">
        <v>28</v>
      </c>
      <c r="I14" s="12035" t="s">
        <v>28</v>
      </c>
    </row>
    <row customHeight="1" ht="11.25">
      <c r="A15" s="12035" t="s">
        <v>162</v>
      </c>
      <c r="B15" s="12035" t="s">
        <v>3559</v>
      </c>
      <c r="C15" s="12035" t="s">
        <v>28</v>
      </c>
      <c r="D15" s="12035" t="s">
        <v>3560</v>
      </c>
      <c r="E15" s="12035" t="s">
        <v>3561</v>
      </c>
      <c r="F15" s="12035" t="s">
        <v>28</v>
      </c>
      <c r="G15" s="12035" t="s">
        <v>28</v>
      </c>
      <c r="H15" s="12035" t="s">
        <v>28</v>
      </c>
      <c r="I15" s="1203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BBDA3-F6EF-86FC-E421-D1A69D1C867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3B385-B58B-BCC2-6D41-D04D628F1778}" mc:Ignorable="x14ac xr xr2 xr3">
  <sheetPr>
    <tabColor rgb="FFFFCC99"/>
  </sheetPr>
  <dimension ref="A1:B16"/>
  <sheetViews>
    <sheetView topLeftCell="A1" showGridLines="0" workbookViewId="0">
      <selection activeCell="A1" sqref="A1"/>
    </sheetView>
  </sheetViews>
  <sheetFormatPr defaultColWidth="9.140625" customHeight="1" defaultRowHeight="11.25"/>
  <cols>
    <col min="1" max="2" style="12036" width="9.140625"/>
  </cols>
  <sheetData>
    <row customHeight="1" ht="11.25">
      <c r="A1" s="239" t="s">
        <v>197</v>
      </c>
      <c r="B1" s="239" t="s">
        <v>3562</v>
      </c>
    </row>
    <row customHeight="1" ht="11.25">
      <c r="A2" s="12037" t="s">
        <v>100</v>
      </c>
      <c r="B2" s="12037" t="s">
        <v>3563</v>
      </c>
    </row>
    <row customHeight="1" ht="11.25">
      <c r="A3" s="12037" t="s">
        <v>107</v>
      </c>
      <c r="B3" s="12037" t="s">
        <v>3564</v>
      </c>
    </row>
    <row customHeight="1" ht="11.25">
      <c r="A4" s="12037" t="s">
        <v>110</v>
      </c>
      <c r="B4" s="12037" t="s">
        <v>3565</v>
      </c>
    </row>
    <row customHeight="1" ht="11.25">
      <c r="A5" s="12037" t="s">
        <v>115</v>
      </c>
      <c r="B5" s="12037" t="s">
        <v>3566</v>
      </c>
    </row>
    <row customHeight="1" ht="11.25">
      <c r="A6" s="12037" t="s">
        <v>119</v>
      </c>
      <c r="B6" s="12037" t="s">
        <v>3567</v>
      </c>
    </row>
    <row customHeight="1" ht="11.25">
      <c r="A7" s="12037" t="s">
        <v>123</v>
      </c>
      <c r="B7" s="12037" t="s">
        <v>3568</v>
      </c>
    </row>
    <row customHeight="1" ht="11.25">
      <c r="A8" s="12037" t="s">
        <v>127</v>
      </c>
      <c r="B8" s="12037" t="s">
        <v>3569</v>
      </c>
    </row>
    <row customHeight="1" ht="11.25">
      <c r="A9" s="12037" t="s">
        <v>132</v>
      </c>
      <c r="B9" s="12037" t="s">
        <v>3570</v>
      </c>
    </row>
    <row customHeight="1" ht="11.25">
      <c r="A10" s="12037" t="s">
        <v>137</v>
      </c>
      <c r="B10" s="12037" t="s">
        <v>3571</v>
      </c>
    </row>
    <row customHeight="1" ht="11.25">
      <c r="A11" s="12037" t="s">
        <v>143</v>
      </c>
      <c r="B11" s="12037" t="s">
        <v>3572</v>
      </c>
    </row>
    <row customHeight="1" ht="11.25">
      <c r="A12" s="12037" t="s">
        <v>148</v>
      </c>
      <c r="B12" s="12037" t="s">
        <v>3573</v>
      </c>
    </row>
    <row customHeight="1" ht="11.25">
      <c r="A13" s="12037" t="s">
        <v>154</v>
      </c>
      <c r="B13" s="12037" t="s">
        <v>3574</v>
      </c>
    </row>
    <row customHeight="1" ht="11.25">
      <c r="A14" s="12037" t="s">
        <v>158</v>
      </c>
      <c r="B14" s="12037" t="s">
        <v>3575</v>
      </c>
    </row>
    <row customHeight="1" ht="11.25">
      <c r="A15" s="12037" t="s">
        <v>163</v>
      </c>
      <c r="B15" s="12037" t="s">
        <v>3576</v>
      </c>
    </row>
    <row customHeight="1" ht="11.25">
      <c r="A16" s="12037" t="s">
        <v>169</v>
      </c>
      <c r="B16" s="12037" t="s">
        <v>3577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3B0BE-6676-C034-DD31-6550A2C8653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436" width="9.140625"/>
    <col min="2" max="2" style="11436" width="65.28125" customWidth="1"/>
  </cols>
  <sheetData>
    <row customHeight="1" ht="11.25">
      <c r="A1" s="891" t="s">
        <v>3578</v>
      </c>
      <c r="B1" s="891" t="s">
        <v>3579</v>
      </c>
    </row>
    <row customHeight="1" ht="11.25">
      <c r="A2" s="891">
        <v>4213775</v>
      </c>
      <c r="B2" s="891" t="s">
        <v>1343</v>
      </c>
    </row>
    <row customHeight="1" ht="11.25">
      <c r="A3" s="891">
        <v>4213784</v>
      </c>
      <c r="B3" s="891" t="s">
        <v>1377</v>
      </c>
    </row>
    <row customHeight="1" ht="11.25">
      <c r="A4" s="891">
        <v>4213781</v>
      </c>
      <c r="B4" s="891" t="s">
        <v>1370</v>
      </c>
    </row>
    <row customHeight="1" ht="11.25">
      <c r="A5" s="891">
        <v>4213776</v>
      </c>
      <c r="B5" s="891" t="s">
        <v>227</v>
      </c>
    </row>
    <row customHeight="1" ht="11.25">
      <c r="A6" s="891">
        <v>4213777</v>
      </c>
      <c r="B6" s="891" t="s">
        <v>233</v>
      </c>
    </row>
    <row customHeight="1" ht="11.25">
      <c r="A7" s="891">
        <v>4213778</v>
      </c>
      <c r="B7" s="891" t="s">
        <v>239</v>
      </c>
    </row>
    <row customHeight="1" ht="11.25">
      <c r="A8" s="891">
        <v>4213780</v>
      </c>
      <c r="B8" s="891" t="s">
        <v>245</v>
      </c>
    </row>
    <row customHeight="1" ht="11.25">
      <c r="A9" s="891">
        <v>4213779</v>
      </c>
      <c r="B9" s="891" t="s">
        <v>1510</v>
      </c>
    </row>
    <row customHeight="1" ht="11.25">
      <c r="A10" s="891">
        <v>4213783</v>
      </c>
      <c r="B10" s="891" t="s">
        <v>1525</v>
      </c>
    </row>
    <row customHeight="1" ht="11.25">
      <c r="A11" s="891">
        <v>4213782</v>
      </c>
      <c r="B11" s="891" t="s">
        <v>251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EC18B-6ADE-EBDD-4E11-DCC55A8657A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1436" width="9.140625"/>
    <col min="2" max="2" style="11436" width="65.28125" customWidth="1"/>
  </cols>
  <sheetData>
    <row customHeight="1" ht="11.25">
      <c r="A1" s="891" t="s">
        <v>3578</v>
      </c>
      <c r="B1" s="891" t="s">
        <v>3580</v>
      </c>
    </row>
    <row customHeight="1" ht="11.25">
      <c r="A2" s="891" t="s">
        <v>3581</v>
      </c>
      <c r="B2" s="891" t="s">
        <v>1624</v>
      </c>
    </row>
    <row customHeight="1" ht="11.25">
      <c r="A3" s="891" t="s">
        <v>3582</v>
      </c>
      <c r="B3" s="891" t="s">
        <v>1634</v>
      </c>
    </row>
    <row customHeight="1" ht="11.25">
      <c r="A4" s="891" t="s">
        <v>3583</v>
      </c>
      <c r="B4" s="891" t="s">
        <v>1642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E0218-F593-818C-82AA-49C7E2AA0423}"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429" t="s">
        <v>3297</v>
      </c>
      <c r="B1" s="429" t="s">
        <v>3298</v>
      </c>
      <c r="C1" s="429" t="s">
        <v>3299</v>
      </c>
      <c r="D1" s="429" t="s">
        <v>3300</v>
      </c>
      <c r="E1" s="0" t="s">
        <v>3301</v>
      </c>
      <c r="F1" s="0" t="s">
        <v>3302</v>
      </c>
      <c r="G1" s="0" t="s">
        <v>3303</v>
      </c>
    </row>
    <row customHeight="1" ht="11.25">
      <c r="A2" s="0" t="s">
        <v>16</v>
      </c>
      <c r="B2" s="0" t="s">
        <v>3304</v>
      </c>
      <c r="C2" s="0" t="s">
        <v>3305</v>
      </c>
      <c r="D2" s="0" t="s">
        <v>3304</v>
      </c>
      <c r="E2" s="0" t="s">
        <v>3305</v>
      </c>
      <c r="F2" s="0" t="s">
        <v>3306</v>
      </c>
      <c r="G2" s="0" t="s">
        <v>179</v>
      </c>
    </row>
    <row customHeight="1" ht="11.25">
      <c r="A3" s="0" t="s">
        <v>16</v>
      </c>
      <c r="B3" s="0" t="s">
        <v>3307</v>
      </c>
      <c r="C3" s="0" t="s">
        <v>3308</v>
      </c>
      <c r="D3" s="0" t="s">
        <v>3307</v>
      </c>
      <c r="E3" s="0" t="s">
        <v>3308</v>
      </c>
      <c r="F3" s="0" t="s">
        <v>3309</v>
      </c>
      <c r="G3" s="0" t="s">
        <v>105</v>
      </c>
    </row>
    <row customHeight="1" ht="11.25">
      <c r="A4" s="0" t="s">
        <v>16</v>
      </c>
      <c r="B4" s="0" t="s">
        <v>3310</v>
      </c>
      <c r="C4" s="0" t="s">
        <v>3311</v>
      </c>
      <c r="D4" s="0" t="s">
        <v>3310</v>
      </c>
      <c r="E4" s="0" t="s">
        <v>3311</v>
      </c>
      <c r="F4" s="0" t="s">
        <v>3309</v>
      </c>
      <c r="G4" s="0" t="s">
        <v>92</v>
      </c>
    </row>
    <row customHeight="1" ht="11.25">
      <c r="A5" s="0" t="s">
        <v>16</v>
      </c>
      <c r="B5" s="0" t="s">
        <v>155</v>
      </c>
      <c r="C5" s="0" t="s">
        <v>156</v>
      </c>
      <c r="D5" s="0" t="s">
        <v>155</v>
      </c>
      <c r="E5" s="0" t="s">
        <v>156</v>
      </c>
      <c r="F5" s="0" t="s">
        <v>3309</v>
      </c>
      <c r="G5" s="0" t="s">
        <v>93</v>
      </c>
    </row>
    <row customHeight="1" ht="11.25">
      <c r="A6" s="0" t="s">
        <v>16</v>
      </c>
      <c r="B6" s="0" t="s">
        <v>102</v>
      </c>
      <c r="C6" s="0" t="s">
        <v>103</v>
      </c>
      <c r="D6" s="0" t="s">
        <v>102</v>
      </c>
      <c r="E6" s="0" t="s">
        <v>103</v>
      </c>
      <c r="F6" s="0" t="s">
        <v>3309</v>
      </c>
      <c r="G6" s="0" t="s">
        <v>101</v>
      </c>
    </row>
    <row customHeight="1" ht="11.25">
      <c r="A7" s="0" t="s">
        <v>16</v>
      </c>
      <c r="B7" s="0" t="s">
        <v>3312</v>
      </c>
      <c r="C7" s="0" t="s">
        <v>3313</v>
      </c>
      <c r="D7" s="0" t="s">
        <v>3312</v>
      </c>
      <c r="E7" s="0" t="s">
        <v>3313</v>
      </c>
      <c r="F7" s="0" t="s">
        <v>3309</v>
      </c>
      <c r="G7" s="0" t="s">
        <v>94</v>
      </c>
    </row>
    <row customHeight="1" ht="11.25">
      <c r="A8" s="0" t="s">
        <v>16</v>
      </c>
      <c r="B8" s="0" t="s">
        <v>108</v>
      </c>
      <c r="C8" s="0" t="s">
        <v>109</v>
      </c>
      <c r="D8" s="0" t="s">
        <v>108</v>
      </c>
      <c r="E8" s="0" t="s">
        <v>109</v>
      </c>
      <c r="F8" s="0" t="s">
        <v>3309</v>
      </c>
      <c r="G8" s="0" t="s">
        <v>95</v>
      </c>
    </row>
    <row customHeight="1" ht="11.25">
      <c r="A9" s="0" t="s">
        <v>16</v>
      </c>
      <c r="B9" s="0" t="s">
        <v>3314</v>
      </c>
      <c r="C9" s="0" t="s">
        <v>3315</v>
      </c>
      <c r="D9" s="0" t="s">
        <v>3316</v>
      </c>
      <c r="E9" s="0" t="s">
        <v>3317</v>
      </c>
      <c r="F9" s="0" t="s">
        <v>3318</v>
      </c>
      <c r="G9" s="0" t="s">
        <v>131</v>
      </c>
    </row>
    <row customHeight="1" ht="11.25">
      <c r="A10" s="0" t="s">
        <v>16</v>
      </c>
      <c r="B10" s="0" t="s">
        <v>3314</v>
      </c>
      <c r="C10" s="0" t="s">
        <v>3315</v>
      </c>
      <c r="D10" s="0" t="s">
        <v>3314</v>
      </c>
      <c r="E10" s="0" t="s">
        <v>3315</v>
      </c>
      <c r="F10" s="0" t="s">
        <v>3319</v>
      </c>
      <c r="G10" s="0" t="s">
        <v>136</v>
      </c>
    </row>
    <row customHeight="1" ht="11.25">
      <c r="A11" s="0" t="s">
        <v>16</v>
      </c>
      <c r="B11" s="0" t="s">
        <v>3314</v>
      </c>
      <c r="C11" s="0" t="s">
        <v>3315</v>
      </c>
      <c r="D11" s="0" t="s">
        <v>3320</v>
      </c>
      <c r="E11" s="0" t="s">
        <v>3321</v>
      </c>
      <c r="F11" s="0" t="s">
        <v>3318</v>
      </c>
      <c r="G11" s="0" t="s">
        <v>142</v>
      </c>
    </row>
    <row customHeight="1" ht="11.25">
      <c r="A12" s="0" t="s">
        <v>16</v>
      </c>
      <c r="B12" s="0" t="s">
        <v>3314</v>
      </c>
      <c r="C12" s="0" t="s">
        <v>3315</v>
      </c>
      <c r="D12" s="0" t="s">
        <v>3322</v>
      </c>
      <c r="E12" s="0" t="s">
        <v>3323</v>
      </c>
      <c r="F12" s="0" t="s">
        <v>3324</v>
      </c>
      <c r="G12" s="0" t="s">
        <v>147</v>
      </c>
    </row>
    <row customHeight="1" ht="11.25">
      <c r="A13" s="0" t="s">
        <v>16</v>
      </c>
      <c r="B13" s="0" t="s">
        <v>3314</v>
      </c>
      <c r="C13" s="0" t="s">
        <v>3315</v>
      </c>
      <c r="D13" s="0" t="s">
        <v>3325</v>
      </c>
      <c r="E13" s="0" t="s">
        <v>3326</v>
      </c>
      <c r="F13" s="0" t="s">
        <v>3318</v>
      </c>
      <c r="G13" s="0" t="s">
        <v>153</v>
      </c>
    </row>
    <row customHeight="1" ht="11.25">
      <c r="A14" s="0" t="s">
        <v>16</v>
      </c>
      <c r="B14" s="0" t="s">
        <v>3314</v>
      </c>
      <c r="C14" s="0" t="s">
        <v>3315</v>
      </c>
      <c r="D14" s="0" t="s">
        <v>3327</v>
      </c>
      <c r="E14" s="0" t="s">
        <v>3328</v>
      </c>
      <c r="F14" s="0" t="s">
        <v>3318</v>
      </c>
      <c r="G14" s="0" t="s">
        <v>157</v>
      </c>
    </row>
    <row customHeight="1" ht="11.25">
      <c r="A15" s="0" t="s">
        <v>16</v>
      </c>
      <c r="B15" s="0" t="s">
        <v>3314</v>
      </c>
      <c r="C15" s="0" t="s">
        <v>3315</v>
      </c>
      <c r="D15" s="0" t="s">
        <v>3329</v>
      </c>
      <c r="E15" s="0" t="s">
        <v>3330</v>
      </c>
      <c r="F15" s="0" t="s">
        <v>3318</v>
      </c>
      <c r="G15" s="0" t="s">
        <v>162</v>
      </c>
    </row>
    <row customHeight="1" ht="11.25">
      <c r="A16" s="0" t="s">
        <v>16</v>
      </c>
      <c r="B16" s="0" t="s">
        <v>3314</v>
      </c>
      <c r="C16" s="0" t="s">
        <v>3315</v>
      </c>
      <c r="D16" s="0" t="s">
        <v>3331</v>
      </c>
      <c r="E16" s="0" t="s">
        <v>3332</v>
      </c>
      <c r="F16" s="0" t="s">
        <v>3318</v>
      </c>
      <c r="G16" s="0" t="s">
        <v>168</v>
      </c>
    </row>
    <row customHeight="1" ht="11.25">
      <c r="A17" s="0" t="s">
        <v>16</v>
      </c>
      <c r="B17" s="0" t="s">
        <v>3333</v>
      </c>
      <c r="C17" s="0" t="s">
        <v>3334</v>
      </c>
      <c r="D17" s="0" t="s">
        <v>3333</v>
      </c>
      <c r="E17" s="0" t="s">
        <v>3334</v>
      </c>
      <c r="F17" s="0" t="s">
        <v>3306</v>
      </c>
      <c r="G17" s="0" t="s">
        <v>1590</v>
      </c>
    </row>
    <row customHeight="1" ht="11.25">
      <c r="A18" s="0" t="s">
        <v>16</v>
      </c>
      <c r="B18" s="0" t="s">
        <v>112</v>
      </c>
      <c r="C18" s="0" t="s">
        <v>3335</v>
      </c>
      <c r="D18" s="0" t="s">
        <v>3336</v>
      </c>
      <c r="E18" s="0" t="s">
        <v>3337</v>
      </c>
      <c r="F18" s="0" t="s">
        <v>3318</v>
      </c>
      <c r="G18" s="0" t="s">
        <v>1602</v>
      </c>
    </row>
    <row customHeight="1" ht="11.25">
      <c r="A19" s="0" t="s">
        <v>16</v>
      </c>
      <c r="B19" s="0" t="s">
        <v>112</v>
      </c>
      <c r="C19" s="0" t="s">
        <v>3335</v>
      </c>
      <c r="D19" s="0" t="s">
        <v>3338</v>
      </c>
      <c r="E19" s="0" t="s">
        <v>3339</v>
      </c>
      <c r="F19" s="0" t="s">
        <v>3340</v>
      </c>
      <c r="G19" s="0" t="s">
        <v>1616</v>
      </c>
    </row>
    <row customHeight="1" ht="11.25">
      <c r="A20" s="0" t="s">
        <v>16</v>
      </c>
      <c r="B20" s="0" t="s">
        <v>112</v>
      </c>
      <c r="C20" s="0" t="s">
        <v>3335</v>
      </c>
      <c r="D20" s="0" t="s">
        <v>112</v>
      </c>
      <c r="E20" s="0" t="s">
        <v>3335</v>
      </c>
      <c r="F20" s="0" t="s">
        <v>3319</v>
      </c>
      <c r="G20" s="0" t="s">
        <v>1628</v>
      </c>
    </row>
    <row customHeight="1" ht="11.25">
      <c r="A21" s="0" t="s">
        <v>16</v>
      </c>
      <c r="B21" s="0" t="s">
        <v>112</v>
      </c>
      <c r="C21" s="0" t="s">
        <v>3335</v>
      </c>
      <c r="D21" s="0" t="s">
        <v>113</v>
      </c>
      <c r="E21" s="0" t="s">
        <v>114</v>
      </c>
      <c r="F21" s="0" t="s">
        <v>3340</v>
      </c>
      <c r="G21" s="0" t="s">
        <v>111</v>
      </c>
    </row>
    <row customHeight="1" ht="11.25">
      <c r="A22" s="0" t="s">
        <v>16</v>
      </c>
      <c r="B22" s="0" t="s">
        <v>112</v>
      </c>
      <c r="C22" s="0" t="s">
        <v>3335</v>
      </c>
      <c r="D22" s="0" t="s">
        <v>3341</v>
      </c>
      <c r="E22" s="0" t="s">
        <v>3342</v>
      </c>
      <c r="F22" s="0" t="s">
        <v>3318</v>
      </c>
      <c r="G22" s="0" t="s">
        <v>1652</v>
      </c>
    </row>
    <row customHeight="1" ht="11.25">
      <c r="A23" s="0" t="s">
        <v>16</v>
      </c>
      <c r="B23" s="0" t="s">
        <v>112</v>
      </c>
      <c r="C23" s="0" t="s">
        <v>3335</v>
      </c>
      <c r="D23" s="0" t="s">
        <v>3343</v>
      </c>
      <c r="E23" s="0" t="s">
        <v>3344</v>
      </c>
      <c r="F23" s="0" t="s">
        <v>3324</v>
      </c>
      <c r="G23" s="0" t="s">
        <v>1659</v>
      </c>
    </row>
    <row customHeight="1" ht="11.25">
      <c r="A24" s="0" t="s">
        <v>16</v>
      </c>
      <c r="B24" s="0" t="s">
        <v>112</v>
      </c>
      <c r="C24" s="0" t="s">
        <v>3335</v>
      </c>
      <c r="D24" s="0" t="s">
        <v>3345</v>
      </c>
      <c r="E24" s="0" t="s">
        <v>3346</v>
      </c>
      <c r="F24" s="0" t="s">
        <v>3318</v>
      </c>
      <c r="G24" s="0" t="s">
        <v>1667</v>
      </c>
    </row>
    <row customHeight="1" ht="11.25">
      <c r="A25" s="0" t="s">
        <v>16</v>
      </c>
      <c r="B25" s="0" t="s">
        <v>112</v>
      </c>
      <c r="C25" s="0" t="s">
        <v>3335</v>
      </c>
      <c r="D25" s="0" t="s">
        <v>3347</v>
      </c>
      <c r="E25" s="0" t="s">
        <v>3348</v>
      </c>
      <c r="F25" s="0" t="s">
        <v>3318</v>
      </c>
      <c r="G25" s="0" t="s">
        <v>1674</v>
      </c>
    </row>
    <row customHeight="1" ht="11.25">
      <c r="A26" s="0" t="s">
        <v>16</v>
      </c>
      <c r="B26" s="0" t="s">
        <v>3349</v>
      </c>
      <c r="C26" s="0" t="s">
        <v>3350</v>
      </c>
      <c r="D26" s="0" t="s">
        <v>3349</v>
      </c>
      <c r="E26" s="0" t="s">
        <v>3350</v>
      </c>
      <c r="F26" s="0" t="s">
        <v>3306</v>
      </c>
      <c r="G26" s="0" t="s">
        <v>1678</v>
      </c>
    </row>
    <row customHeight="1" ht="11.25">
      <c r="A27" s="0" t="s">
        <v>16</v>
      </c>
      <c r="B27" s="0" t="s">
        <v>3351</v>
      </c>
      <c r="C27" s="0" t="s">
        <v>3352</v>
      </c>
      <c r="D27" s="0" t="s">
        <v>3353</v>
      </c>
      <c r="E27" s="0" t="s">
        <v>3354</v>
      </c>
      <c r="F27" s="0" t="s">
        <v>3340</v>
      </c>
      <c r="G27" s="0" t="s">
        <v>1683</v>
      </c>
    </row>
    <row customHeight="1" ht="11.25">
      <c r="A28" s="0" t="s">
        <v>16</v>
      </c>
      <c r="B28" s="0" t="s">
        <v>3351</v>
      </c>
      <c r="C28" s="0" t="s">
        <v>3352</v>
      </c>
      <c r="D28" s="0" t="s">
        <v>3355</v>
      </c>
      <c r="E28" s="0" t="s">
        <v>3356</v>
      </c>
      <c r="F28" s="0" t="s">
        <v>3318</v>
      </c>
      <c r="G28" s="0" t="s">
        <v>1691</v>
      </c>
    </row>
    <row customHeight="1" ht="11.25">
      <c r="A29" s="0" t="s">
        <v>16</v>
      </c>
      <c r="B29" s="0" t="s">
        <v>3351</v>
      </c>
      <c r="C29" s="0" t="s">
        <v>3352</v>
      </c>
      <c r="D29" s="0" t="s">
        <v>3357</v>
      </c>
      <c r="E29" s="0" t="s">
        <v>3358</v>
      </c>
      <c r="F29" s="0" t="s">
        <v>3318</v>
      </c>
      <c r="G29" s="0" t="s">
        <v>1693</v>
      </c>
    </row>
    <row customHeight="1" ht="11.25">
      <c r="A30" s="0" t="s">
        <v>16</v>
      </c>
      <c r="B30" s="0" t="s">
        <v>3351</v>
      </c>
      <c r="C30" s="0" t="s">
        <v>3352</v>
      </c>
      <c r="D30" s="0" t="s">
        <v>3359</v>
      </c>
      <c r="E30" s="0" t="s">
        <v>3360</v>
      </c>
      <c r="F30" s="0" t="s">
        <v>3318</v>
      </c>
      <c r="G30" s="0" t="s">
        <v>1696</v>
      </c>
    </row>
    <row customHeight="1" ht="11.25">
      <c r="A31" s="0" t="s">
        <v>16</v>
      </c>
      <c r="B31" s="0" t="s">
        <v>3351</v>
      </c>
      <c r="C31" s="0" t="s">
        <v>3352</v>
      </c>
      <c r="D31" s="0" t="s">
        <v>3361</v>
      </c>
      <c r="E31" s="0" t="s">
        <v>3362</v>
      </c>
      <c r="F31" s="0" t="s">
        <v>3318</v>
      </c>
      <c r="G31" s="0" t="s">
        <v>1701</v>
      </c>
    </row>
    <row customHeight="1" ht="11.25">
      <c r="A32" s="0" t="s">
        <v>16</v>
      </c>
      <c r="B32" s="0" t="s">
        <v>3351</v>
      </c>
      <c r="C32" s="0" t="s">
        <v>3352</v>
      </c>
      <c r="D32" s="0" t="s">
        <v>3351</v>
      </c>
      <c r="E32" s="0" t="s">
        <v>3352</v>
      </c>
      <c r="F32" s="0" t="s">
        <v>3319</v>
      </c>
      <c r="G32" s="0" t="s">
        <v>1703</v>
      </c>
    </row>
    <row customHeight="1" ht="11.25">
      <c r="A33" s="0" t="s">
        <v>16</v>
      </c>
      <c r="B33" s="0" t="s">
        <v>3351</v>
      </c>
      <c r="C33" s="0" t="s">
        <v>3352</v>
      </c>
      <c r="D33" s="0" t="s">
        <v>3363</v>
      </c>
      <c r="E33" s="0" t="s">
        <v>3364</v>
      </c>
      <c r="F33" s="0" t="s">
        <v>3318</v>
      </c>
      <c r="G33" s="0" t="s">
        <v>1705</v>
      </c>
    </row>
    <row customHeight="1" ht="11.25">
      <c r="A34" s="0" t="s">
        <v>16</v>
      </c>
      <c r="B34" s="0" t="s">
        <v>3351</v>
      </c>
      <c r="C34" s="0" t="s">
        <v>3352</v>
      </c>
      <c r="D34" s="0" t="s">
        <v>3365</v>
      </c>
      <c r="E34" s="0" t="s">
        <v>3366</v>
      </c>
      <c r="F34" s="0" t="s">
        <v>3318</v>
      </c>
      <c r="G34" s="0" t="s">
        <v>1707</v>
      </c>
    </row>
    <row customHeight="1" ht="11.25">
      <c r="A35" s="0" t="s">
        <v>16</v>
      </c>
      <c r="B35" s="0" t="s">
        <v>3351</v>
      </c>
      <c r="C35" s="0" t="s">
        <v>3352</v>
      </c>
      <c r="D35" s="0" t="s">
        <v>3367</v>
      </c>
      <c r="E35" s="0" t="s">
        <v>3368</v>
      </c>
      <c r="F35" s="0" t="s">
        <v>3318</v>
      </c>
      <c r="G35" s="0" t="s">
        <v>1712</v>
      </c>
    </row>
    <row customHeight="1" ht="11.25">
      <c r="A36" s="0" t="s">
        <v>16</v>
      </c>
      <c r="B36" s="0" t="s">
        <v>3351</v>
      </c>
      <c r="C36" s="0" t="s">
        <v>3352</v>
      </c>
      <c r="D36" s="0" t="s">
        <v>3369</v>
      </c>
      <c r="E36" s="0" t="s">
        <v>3370</v>
      </c>
      <c r="F36" s="0" t="s">
        <v>3318</v>
      </c>
      <c r="G36" s="0" t="s">
        <v>1717</v>
      </c>
    </row>
    <row customHeight="1" ht="11.25">
      <c r="A37" s="0" t="s">
        <v>16</v>
      </c>
      <c r="B37" s="0" t="s">
        <v>3351</v>
      </c>
      <c r="C37" s="0" t="s">
        <v>3352</v>
      </c>
      <c r="D37" s="0" t="s">
        <v>3371</v>
      </c>
      <c r="E37" s="0" t="s">
        <v>3372</v>
      </c>
      <c r="F37" s="0" t="s">
        <v>3318</v>
      </c>
      <c r="G37" s="0" t="s">
        <v>1721</v>
      </c>
    </row>
    <row customHeight="1" ht="11.25">
      <c r="A38" s="0" t="s">
        <v>16</v>
      </c>
      <c r="B38" s="0" t="s">
        <v>117</v>
      </c>
      <c r="C38" s="0" t="s">
        <v>118</v>
      </c>
      <c r="D38" s="0" t="s">
        <v>117</v>
      </c>
      <c r="E38" s="0" t="s">
        <v>118</v>
      </c>
      <c r="F38" s="0" t="s">
        <v>3306</v>
      </c>
      <c r="G38" s="0" t="s">
        <v>116</v>
      </c>
    </row>
    <row customHeight="1" ht="11.25">
      <c r="A39" s="0" t="s">
        <v>16</v>
      </c>
      <c r="B39" s="0" t="s">
        <v>121</v>
      </c>
      <c r="C39" s="0" t="s">
        <v>122</v>
      </c>
      <c r="D39" s="0" t="s">
        <v>121</v>
      </c>
      <c r="E39" s="0" t="s">
        <v>122</v>
      </c>
      <c r="F39" s="0" t="s">
        <v>3309</v>
      </c>
      <c r="G39" s="0" t="s">
        <v>120</v>
      </c>
    </row>
    <row customHeight="1" ht="11.25">
      <c r="A40" s="0" t="s">
        <v>16</v>
      </c>
      <c r="B40" s="0" t="s">
        <v>3373</v>
      </c>
      <c r="C40" s="0" t="s">
        <v>3374</v>
      </c>
      <c r="D40" s="0" t="s">
        <v>3375</v>
      </c>
      <c r="E40" s="0" t="s">
        <v>3376</v>
      </c>
      <c r="F40" s="0" t="s">
        <v>3318</v>
      </c>
      <c r="G40" s="0" t="s">
        <v>1738</v>
      </c>
    </row>
    <row customHeight="1" ht="11.25">
      <c r="A41" s="0" t="s">
        <v>16</v>
      </c>
      <c r="B41" s="0" t="s">
        <v>3373</v>
      </c>
      <c r="C41" s="0" t="s">
        <v>3374</v>
      </c>
      <c r="D41" s="0" t="s">
        <v>3377</v>
      </c>
      <c r="E41" s="0" t="s">
        <v>3378</v>
      </c>
      <c r="F41" s="0" t="s">
        <v>3318</v>
      </c>
      <c r="G41" s="0" t="s">
        <v>1742</v>
      </c>
    </row>
    <row customHeight="1" ht="11.25">
      <c r="A42" s="0" t="s">
        <v>16</v>
      </c>
      <c r="B42" s="0" t="s">
        <v>3373</v>
      </c>
      <c r="C42" s="0" t="s">
        <v>3374</v>
      </c>
      <c r="D42" s="0" t="s">
        <v>3379</v>
      </c>
      <c r="E42" s="0" t="s">
        <v>3380</v>
      </c>
      <c r="F42" s="0" t="s">
        <v>3318</v>
      </c>
      <c r="G42" s="0" t="s">
        <v>1745</v>
      </c>
    </row>
    <row customHeight="1" ht="11.25">
      <c r="A43" s="0" t="s">
        <v>16</v>
      </c>
      <c r="B43" s="0" t="s">
        <v>3373</v>
      </c>
      <c r="C43" s="0" t="s">
        <v>3374</v>
      </c>
      <c r="D43" s="0" t="s">
        <v>3373</v>
      </c>
      <c r="E43" s="0" t="s">
        <v>3374</v>
      </c>
      <c r="F43" s="0" t="s">
        <v>3319</v>
      </c>
      <c r="G43" s="0" t="s">
        <v>1752</v>
      </c>
    </row>
    <row customHeight="1" ht="11.25">
      <c r="A44" s="0" t="s">
        <v>16</v>
      </c>
      <c r="B44" s="0" t="s">
        <v>3373</v>
      </c>
      <c r="C44" s="0" t="s">
        <v>3374</v>
      </c>
      <c r="D44" s="0" t="s">
        <v>3381</v>
      </c>
      <c r="E44" s="0" t="s">
        <v>3382</v>
      </c>
      <c r="F44" s="0" t="s">
        <v>3318</v>
      </c>
      <c r="G44" s="0" t="s">
        <v>1761</v>
      </c>
    </row>
    <row customHeight="1" ht="11.25">
      <c r="A45" s="0" t="s">
        <v>16</v>
      </c>
      <c r="B45" s="0" t="s">
        <v>3373</v>
      </c>
      <c r="C45" s="0" t="s">
        <v>3374</v>
      </c>
      <c r="D45" s="0" t="s">
        <v>3383</v>
      </c>
      <c r="E45" s="0" t="s">
        <v>3384</v>
      </c>
      <c r="F45" s="0" t="s">
        <v>3340</v>
      </c>
      <c r="G45" s="0" t="s">
        <v>1766</v>
      </c>
    </row>
    <row customHeight="1" ht="11.25">
      <c r="A46" s="0" t="s">
        <v>16</v>
      </c>
      <c r="B46" s="0" t="s">
        <v>3373</v>
      </c>
      <c r="C46" s="0" t="s">
        <v>3374</v>
      </c>
      <c r="D46" s="0" t="s">
        <v>3385</v>
      </c>
      <c r="E46" s="0" t="s">
        <v>3386</v>
      </c>
      <c r="F46" s="0" t="s">
        <v>3318</v>
      </c>
      <c r="G46" s="0" t="s">
        <v>1770</v>
      </c>
    </row>
    <row customHeight="1" ht="11.25">
      <c r="A47" s="0" t="s">
        <v>16</v>
      </c>
      <c r="B47" s="0" t="s">
        <v>3373</v>
      </c>
      <c r="C47" s="0" t="s">
        <v>3374</v>
      </c>
      <c r="D47" s="0" t="s">
        <v>3387</v>
      </c>
      <c r="E47" s="0" t="s">
        <v>3388</v>
      </c>
      <c r="F47" s="0" t="s">
        <v>3318</v>
      </c>
      <c r="G47" s="0" t="s">
        <v>1776</v>
      </c>
    </row>
    <row customHeight="1" ht="11.25">
      <c r="A48" s="0" t="s">
        <v>16</v>
      </c>
      <c r="B48" s="0" t="s">
        <v>3389</v>
      </c>
      <c r="C48" s="0" t="s">
        <v>3390</v>
      </c>
      <c r="D48" s="0" t="s">
        <v>3389</v>
      </c>
      <c r="E48" s="0" t="s">
        <v>3390</v>
      </c>
      <c r="F48" s="0" t="s">
        <v>3319</v>
      </c>
      <c r="G48" s="0" t="s">
        <v>1780</v>
      </c>
    </row>
    <row customHeight="1" ht="11.25">
      <c r="A49" s="0" t="s">
        <v>16</v>
      </c>
      <c r="B49" s="0" t="s">
        <v>3389</v>
      </c>
      <c r="C49" s="0" t="s">
        <v>3390</v>
      </c>
      <c r="D49" s="0" t="s">
        <v>3391</v>
      </c>
      <c r="E49" s="0" t="s">
        <v>3392</v>
      </c>
      <c r="F49" s="0" t="s">
        <v>3318</v>
      </c>
      <c r="G49" s="0" t="s">
        <v>1783</v>
      </c>
    </row>
    <row customHeight="1" ht="11.25">
      <c r="A50" s="0" t="s">
        <v>16</v>
      </c>
      <c r="B50" s="0" t="s">
        <v>3389</v>
      </c>
      <c r="C50" s="0" t="s">
        <v>3390</v>
      </c>
      <c r="D50" s="0" t="s">
        <v>3393</v>
      </c>
      <c r="E50" s="0" t="s">
        <v>3394</v>
      </c>
      <c r="F50" s="0" t="s">
        <v>3318</v>
      </c>
      <c r="G50" s="0" t="s">
        <v>1787</v>
      </c>
    </row>
    <row customHeight="1" ht="11.25">
      <c r="A51" s="0" t="s">
        <v>16</v>
      </c>
      <c r="B51" s="0" t="s">
        <v>3389</v>
      </c>
      <c r="C51" s="0" t="s">
        <v>3390</v>
      </c>
      <c r="D51" s="0" t="s">
        <v>3395</v>
      </c>
      <c r="E51" s="0" t="s">
        <v>3396</v>
      </c>
      <c r="F51" s="0" t="s">
        <v>3318</v>
      </c>
      <c r="G51" s="0" t="s">
        <v>1791</v>
      </c>
    </row>
    <row customHeight="1" ht="11.25">
      <c r="A52" s="0" t="s">
        <v>16</v>
      </c>
      <c r="B52" s="0" t="s">
        <v>125</v>
      </c>
      <c r="C52" s="0" t="s">
        <v>126</v>
      </c>
      <c r="D52" s="0" t="s">
        <v>125</v>
      </c>
      <c r="E52" s="0" t="s">
        <v>126</v>
      </c>
      <c r="F52" s="0" t="s">
        <v>3309</v>
      </c>
      <c r="G52" s="0" t="s">
        <v>124</v>
      </c>
    </row>
    <row customHeight="1" ht="11.25">
      <c r="A53" s="0" t="s">
        <v>16</v>
      </c>
      <c r="B53" s="0" t="s">
        <v>3397</v>
      </c>
      <c r="C53" s="0" t="s">
        <v>3398</v>
      </c>
      <c r="D53" s="0" t="s">
        <v>3397</v>
      </c>
      <c r="E53" s="0" t="s">
        <v>3398</v>
      </c>
      <c r="F53" s="0" t="s">
        <v>3306</v>
      </c>
      <c r="G53" s="0" t="s">
        <v>1796</v>
      </c>
    </row>
    <row customHeight="1" ht="11.25">
      <c r="A54" s="0" t="s">
        <v>16</v>
      </c>
      <c r="B54" s="0" t="s">
        <v>3399</v>
      </c>
      <c r="C54" s="0" t="s">
        <v>3400</v>
      </c>
      <c r="D54" s="0" t="s">
        <v>3399</v>
      </c>
      <c r="E54" s="0" t="s">
        <v>3400</v>
      </c>
      <c r="F54" s="0" t="s">
        <v>3306</v>
      </c>
      <c r="G54" s="0" t="s">
        <v>1799</v>
      </c>
    </row>
    <row customHeight="1" ht="11.25">
      <c r="A55" s="0" t="s">
        <v>16</v>
      </c>
      <c r="B55" s="0" t="s">
        <v>3401</v>
      </c>
      <c r="C55" s="0" t="s">
        <v>3402</v>
      </c>
      <c r="D55" s="0" t="s">
        <v>3401</v>
      </c>
      <c r="E55" s="0" t="s">
        <v>3402</v>
      </c>
      <c r="F55" s="0" t="s">
        <v>3309</v>
      </c>
      <c r="G55" s="0" t="s">
        <v>1804</v>
      </c>
    </row>
    <row customHeight="1" ht="11.25">
      <c r="A56" s="0" t="s">
        <v>16</v>
      </c>
      <c r="B56" s="0" t="s">
        <v>3403</v>
      </c>
      <c r="C56" s="0" t="s">
        <v>3404</v>
      </c>
      <c r="D56" s="0" t="s">
        <v>3403</v>
      </c>
      <c r="E56" s="0" t="s">
        <v>3404</v>
      </c>
      <c r="F56" s="0" t="s">
        <v>3306</v>
      </c>
      <c r="G56" s="0" t="s">
        <v>1807</v>
      </c>
    </row>
    <row customHeight="1" ht="11.25">
      <c r="A57" s="0" t="s">
        <v>16</v>
      </c>
      <c r="B57" s="0" t="s">
        <v>165</v>
      </c>
      <c r="C57" s="0" t="s">
        <v>3405</v>
      </c>
      <c r="D57" s="0" t="s">
        <v>3406</v>
      </c>
      <c r="E57" s="0" t="s">
        <v>3407</v>
      </c>
      <c r="F57" s="0" t="s">
        <v>3318</v>
      </c>
      <c r="G57" s="0" t="s">
        <v>1810</v>
      </c>
    </row>
    <row customHeight="1" ht="11.25">
      <c r="A58" s="0" t="s">
        <v>16</v>
      </c>
      <c r="B58" s="0" t="s">
        <v>165</v>
      </c>
      <c r="C58" s="0" t="s">
        <v>3405</v>
      </c>
      <c r="D58" s="0" t="s">
        <v>166</v>
      </c>
      <c r="E58" s="0" t="s">
        <v>167</v>
      </c>
      <c r="F58" s="0" t="s">
        <v>3318</v>
      </c>
      <c r="G58" s="0" t="s">
        <v>164</v>
      </c>
    </row>
    <row customHeight="1" ht="11.25">
      <c r="A59" s="0" t="s">
        <v>16</v>
      </c>
      <c r="B59" s="0" t="s">
        <v>165</v>
      </c>
      <c r="C59" s="0" t="s">
        <v>3405</v>
      </c>
      <c r="D59" s="0" t="s">
        <v>3408</v>
      </c>
      <c r="E59" s="0" t="s">
        <v>3409</v>
      </c>
      <c r="F59" s="0" t="s">
        <v>3318</v>
      </c>
      <c r="G59" s="0" t="s">
        <v>1816</v>
      </c>
    </row>
    <row customHeight="1" ht="11.25">
      <c r="A60" s="0" t="s">
        <v>16</v>
      </c>
      <c r="B60" s="0" t="s">
        <v>165</v>
      </c>
      <c r="C60" s="0" t="s">
        <v>3405</v>
      </c>
      <c r="D60" s="0" t="s">
        <v>3410</v>
      </c>
      <c r="E60" s="0" t="s">
        <v>3411</v>
      </c>
      <c r="F60" s="0" t="s">
        <v>3324</v>
      </c>
      <c r="G60" s="0" t="s">
        <v>1819</v>
      </c>
    </row>
    <row customHeight="1" ht="11.25">
      <c r="A61" s="0" t="s">
        <v>16</v>
      </c>
      <c r="B61" s="0" t="s">
        <v>165</v>
      </c>
      <c r="C61" s="0" t="s">
        <v>3405</v>
      </c>
      <c r="D61" s="0" t="s">
        <v>3412</v>
      </c>
      <c r="E61" s="0" t="s">
        <v>3413</v>
      </c>
      <c r="F61" s="0" t="s">
        <v>3318</v>
      </c>
      <c r="G61" s="0" t="s">
        <v>3414</v>
      </c>
    </row>
    <row customHeight="1" ht="11.25">
      <c r="A62" s="0" t="s">
        <v>16</v>
      </c>
      <c r="B62" s="0" t="s">
        <v>165</v>
      </c>
      <c r="C62" s="0" t="s">
        <v>3405</v>
      </c>
      <c r="D62" s="0" t="s">
        <v>3415</v>
      </c>
      <c r="E62" s="0" t="s">
        <v>3416</v>
      </c>
      <c r="F62" s="0" t="s">
        <v>3318</v>
      </c>
      <c r="G62" s="0" t="s">
        <v>3417</v>
      </c>
    </row>
    <row customHeight="1" ht="11.25">
      <c r="A63" s="0" t="s">
        <v>16</v>
      </c>
      <c r="B63" s="0" t="s">
        <v>165</v>
      </c>
      <c r="C63" s="0" t="s">
        <v>3405</v>
      </c>
      <c r="D63" s="0" t="s">
        <v>165</v>
      </c>
      <c r="E63" s="0" t="s">
        <v>3405</v>
      </c>
      <c r="F63" s="0" t="s">
        <v>3319</v>
      </c>
      <c r="G63" s="0" t="s">
        <v>3418</v>
      </c>
    </row>
    <row customHeight="1" ht="11.25">
      <c r="A64" s="0" t="s">
        <v>16</v>
      </c>
      <c r="B64" s="0" t="s">
        <v>165</v>
      </c>
      <c r="C64" s="0" t="s">
        <v>3405</v>
      </c>
      <c r="D64" s="0" t="s">
        <v>3419</v>
      </c>
      <c r="E64" s="0" t="s">
        <v>3420</v>
      </c>
      <c r="F64" s="0" t="s">
        <v>3318</v>
      </c>
      <c r="G64" s="0" t="s">
        <v>3421</v>
      </c>
    </row>
    <row customHeight="1" ht="11.25">
      <c r="A65" s="0" t="s">
        <v>16</v>
      </c>
      <c r="B65" s="0" t="s">
        <v>3422</v>
      </c>
      <c r="C65" s="0" t="s">
        <v>3423</v>
      </c>
      <c r="D65" s="0" t="s">
        <v>3422</v>
      </c>
      <c r="E65" s="0" t="s">
        <v>3423</v>
      </c>
      <c r="F65" s="0" t="s">
        <v>3306</v>
      </c>
      <c r="G65" s="0" t="s">
        <v>3424</v>
      </c>
    </row>
    <row customHeight="1" ht="11.25">
      <c r="A66" s="0" t="s">
        <v>16</v>
      </c>
      <c r="B66" s="0" t="s">
        <v>3425</v>
      </c>
      <c r="C66" s="0" t="s">
        <v>3426</v>
      </c>
      <c r="D66" s="0" t="s">
        <v>3427</v>
      </c>
      <c r="E66" s="0" t="s">
        <v>3428</v>
      </c>
      <c r="F66" s="0" t="s">
        <v>3318</v>
      </c>
      <c r="G66" s="0" t="s">
        <v>2138</v>
      </c>
    </row>
    <row customHeight="1" ht="11.25">
      <c r="A67" s="0" t="s">
        <v>16</v>
      </c>
      <c r="B67" s="0" t="s">
        <v>3425</v>
      </c>
      <c r="C67" s="0" t="s">
        <v>3426</v>
      </c>
      <c r="D67" s="0" t="s">
        <v>3429</v>
      </c>
      <c r="E67" s="0" t="s">
        <v>3430</v>
      </c>
      <c r="F67" s="0" t="s">
        <v>3318</v>
      </c>
      <c r="G67" s="0" t="s">
        <v>3431</v>
      </c>
    </row>
    <row customHeight="1" ht="11.25">
      <c r="A68" s="0" t="s">
        <v>16</v>
      </c>
      <c r="B68" s="0" t="s">
        <v>3425</v>
      </c>
      <c r="C68" s="0" t="s">
        <v>3426</v>
      </c>
      <c r="D68" s="0" t="s">
        <v>3432</v>
      </c>
      <c r="E68" s="0" t="s">
        <v>3433</v>
      </c>
      <c r="F68" s="0" t="s">
        <v>3318</v>
      </c>
      <c r="G68" s="0" t="s">
        <v>2341</v>
      </c>
    </row>
    <row customHeight="1" ht="11.25">
      <c r="A69" s="0" t="s">
        <v>16</v>
      </c>
      <c r="B69" s="0" t="s">
        <v>3425</v>
      </c>
      <c r="C69" s="0" t="s">
        <v>3426</v>
      </c>
      <c r="D69" s="0" t="s">
        <v>3434</v>
      </c>
      <c r="E69" s="0" t="s">
        <v>3435</v>
      </c>
      <c r="F69" s="0" t="s">
        <v>3318</v>
      </c>
      <c r="G69" s="0" t="s">
        <v>3436</v>
      </c>
    </row>
    <row customHeight="1" ht="11.25">
      <c r="A70" s="0" t="s">
        <v>16</v>
      </c>
      <c r="B70" s="0" t="s">
        <v>3425</v>
      </c>
      <c r="C70" s="0" t="s">
        <v>3426</v>
      </c>
      <c r="D70" s="0" t="s">
        <v>3437</v>
      </c>
      <c r="E70" s="0" t="s">
        <v>3438</v>
      </c>
      <c r="F70" s="0" t="s">
        <v>3318</v>
      </c>
      <c r="G70" s="0" t="s">
        <v>3439</v>
      </c>
    </row>
    <row customHeight="1" ht="11.25">
      <c r="A71" s="0" t="s">
        <v>16</v>
      </c>
      <c r="B71" s="0" t="s">
        <v>3425</v>
      </c>
      <c r="C71" s="0" t="s">
        <v>3426</v>
      </c>
      <c r="D71" s="0" t="s">
        <v>3425</v>
      </c>
      <c r="E71" s="0" t="s">
        <v>3426</v>
      </c>
      <c r="F71" s="0" t="s">
        <v>3319</v>
      </c>
      <c r="G71" s="0" t="s">
        <v>3440</v>
      </c>
    </row>
    <row customHeight="1" ht="11.25">
      <c r="A72" s="0" t="s">
        <v>16</v>
      </c>
      <c r="B72" s="0" t="s">
        <v>3425</v>
      </c>
      <c r="C72" s="0" t="s">
        <v>3426</v>
      </c>
      <c r="D72" s="0" t="s">
        <v>3441</v>
      </c>
      <c r="E72" s="0" t="s">
        <v>3442</v>
      </c>
      <c r="F72" s="0" t="s">
        <v>3318</v>
      </c>
      <c r="G72" s="0" t="s">
        <v>3443</v>
      </c>
    </row>
    <row customHeight="1" ht="11.25">
      <c r="A73" s="0" t="s">
        <v>16</v>
      </c>
      <c r="B73" s="0" t="s">
        <v>3425</v>
      </c>
      <c r="C73" s="0" t="s">
        <v>3426</v>
      </c>
      <c r="D73" s="0" t="s">
        <v>3444</v>
      </c>
      <c r="E73" s="0" t="s">
        <v>3445</v>
      </c>
      <c r="F73" s="0" t="s">
        <v>3318</v>
      </c>
      <c r="G73" s="0" t="s">
        <v>3446</v>
      </c>
    </row>
    <row customHeight="1" ht="11.25">
      <c r="A74" s="0" t="s">
        <v>16</v>
      </c>
      <c r="B74" s="0" t="s">
        <v>3425</v>
      </c>
      <c r="C74" s="0" t="s">
        <v>3426</v>
      </c>
      <c r="D74" s="0" t="s">
        <v>3447</v>
      </c>
      <c r="E74" s="0" t="s">
        <v>3448</v>
      </c>
      <c r="F74" s="0" t="s">
        <v>3318</v>
      </c>
      <c r="G74" s="0" t="s">
        <v>3449</v>
      </c>
    </row>
    <row customHeight="1" ht="11.25">
      <c r="A75" s="0" t="s">
        <v>16</v>
      </c>
      <c r="B75" s="0" t="s">
        <v>3450</v>
      </c>
      <c r="C75" s="0" t="s">
        <v>3451</v>
      </c>
      <c r="D75" s="0" t="s">
        <v>3450</v>
      </c>
      <c r="E75" s="0" t="s">
        <v>3451</v>
      </c>
      <c r="F75" s="0" t="s">
        <v>3306</v>
      </c>
      <c r="G75" s="0" t="s">
        <v>3452</v>
      </c>
    </row>
    <row customHeight="1" ht="11.25">
      <c r="A76" s="0" t="s">
        <v>16</v>
      </c>
      <c r="B76" s="0" t="s">
        <v>3453</v>
      </c>
      <c r="C76" s="0" t="s">
        <v>3454</v>
      </c>
      <c r="D76" s="0" t="s">
        <v>3453</v>
      </c>
      <c r="E76" s="0" t="s">
        <v>3454</v>
      </c>
      <c r="F76" s="0" t="s">
        <v>3309</v>
      </c>
      <c r="G76" s="0" t="s">
        <v>3455</v>
      </c>
    </row>
    <row customHeight="1" ht="11.25">
      <c r="A77" s="0" t="s">
        <v>16</v>
      </c>
      <c r="B77" s="0" t="s">
        <v>3456</v>
      </c>
      <c r="C77" s="0" t="s">
        <v>3457</v>
      </c>
      <c r="D77" s="0" t="s">
        <v>3456</v>
      </c>
      <c r="E77" s="0" t="s">
        <v>3457</v>
      </c>
      <c r="F77" s="0" t="s">
        <v>3306</v>
      </c>
      <c r="G77" s="0" t="s">
        <v>3458</v>
      </c>
    </row>
    <row customHeight="1" ht="11.25">
      <c r="A78" s="0" t="s">
        <v>16</v>
      </c>
      <c r="B78" s="0" t="s">
        <v>134</v>
      </c>
      <c r="C78" s="0" t="s">
        <v>135</v>
      </c>
      <c r="D78" s="0" t="s">
        <v>134</v>
      </c>
      <c r="E78" s="0" t="s">
        <v>135</v>
      </c>
      <c r="F78" s="0" t="s">
        <v>3306</v>
      </c>
      <c r="G78" s="0" t="s">
        <v>133</v>
      </c>
    </row>
    <row customHeight="1" ht="11.25">
      <c r="A79" s="0" t="s">
        <v>16</v>
      </c>
      <c r="B79" s="0" t="s">
        <v>3459</v>
      </c>
      <c r="C79" s="0" t="s">
        <v>3460</v>
      </c>
      <c r="D79" s="0" t="s">
        <v>3459</v>
      </c>
      <c r="E79" s="0" t="s">
        <v>3460</v>
      </c>
      <c r="F79" s="0" t="s">
        <v>3306</v>
      </c>
      <c r="G79" s="0" t="s">
        <v>3461</v>
      </c>
    </row>
    <row customHeight="1" ht="11.25">
      <c r="A80" s="0" t="s">
        <v>16</v>
      </c>
      <c r="B80" s="0" t="s">
        <v>3462</v>
      </c>
      <c r="C80" s="0" t="s">
        <v>3463</v>
      </c>
      <c r="D80" s="0" t="s">
        <v>3462</v>
      </c>
      <c r="E80" s="0" t="s">
        <v>3463</v>
      </c>
      <c r="F80" s="0" t="s">
        <v>3306</v>
      </c>
      <c r="G80" s="0" t="s">
        <v>3464</v>
      </c>
    </row>
    <row customHeight="1" ht="11.25">
      <c r="A81" s="0" t="s">
        <v>16</v>
      </c>
      <c r="B81" s="0" t="s">
        <v>139</v>
      </c>
      <c r="C81" s="0" t="s">
        <v>3465</v>
      </c>
      <c r="D81" s="0" t="s">
        <v>140</v>
      </c>
      <c r="E81" s="0" t="s">
        <v>141</v>
      </c>
      <c r="F81" s="0" t="s">
        <v>3318</v>
      </c>
      <c r="G81" s="0" t="s">
        <v>138</v>
      </c>
    </row>
    <row customHeight="1" ht="11.25">
      <c r="A82" s="0" t="s">
        <v>16</v>
      </c>
      <c r="B82" s="0" t="s">
        <v>139</v>
      </c>
      <c r="C82" s="0" t="s">
        <v>3465</v>
      </c>
      <c r="D82" s="0" t="s">
        <v>3466</v>
      </c>
      <c r="E82" s="0" t="s">
        <v>3467</v>
      </c>
      <c r="F82" s="0" t="s">
        <v>3324</v>
      </c>
      <c r="G82" s="0" t="s">
        <v>3468</v>
      </c>
    </row>
    <row customHeight="1" ht="11.25">
      <c r="A83" s="0" t="s">
        <v>16</v>
      </c>
      <c r="B83" s="0" t="s">
        <v>139</v>
      </c>
      <c r="C83" s="0" t="s">
        <v>3465</v>
      </c>
      <c r="D83" s="0" t="s">
        <v>3469</v>
      </c>
      <c r="E83" s="0" t="s">
        <v>3470</v>
      </c>
      <c r="F83" s="0" t="s">
        <v>3318</v>
      </c>
      <c r="G83" s="0" t="s">
        <v>3471</v>
      </c>
    </row>
    <row customHeight="1" ht="11.25">
      <c r="A84" s="0" t="s">
        <v>16</v>
      </c>
      <c r="B84" s="0" t="s">
        <v>139</v>
      </c>
      <c r="C84" s="0" t="s">
        <v>3465</v>
      </c>
      <c r="D84" s="0" t="s">
        <v>171</v>
      </c>
      <c r="E84" s="0" t="s">
        <v>172</v>
      </c>
      <c r="F84" s="0" t="s">
        <v>3340</v>
      </c>
      <c r="G84" s="0" t="s">
        <v>170</v>
      </c>
    </row>
    <row customHeight="1" ht="11.25">
      <c r="A85" s="0" t="s">
        <v>16</v>
      </c>
      <c r="B85" s="0" t="s">
        <v>139</v>
      </c>
      <c r="C85" s="0" t="s">
        <v>3465</v>
      </c>
      <c r="D85" s="0" t="s">
        <v>3472</v>
      </c>
      <c r="E85" s="0" t="s">
        <v>3473</v>
      </c>
      <c r="F85" s="0" t="s">
        <v>3318</v>
      </c>
      <c r="G85" s="0" t="s">
        <v>3474</v>
      </c>
    </row>
    <row customHeight="1" ht="11.25">
      <c r="A86" s="0" t="s">
        <v>16</v>
      </c>
      <c r="B86" s="0" t="s">
        <v>139</v>
      </c>
      <c r="C86" s="0" t="s">
        <v>3465</v>
      </c>
      <c r="D86" s="0" t="s">
        <v>139</v>
      </c>
      <c r="E86" s="0" t="s">
        <v>3465</v>
      </c>
      <c r="F86" s="0" t="s">
        <v>3319</v>
      </c>
      <c r="G86" s="0" t="s">
        <v>3475</v>
      </c>
    </row>
    <row customHeight="1" ht="11.25">
      <c r="A87" s="0" t="s">
        <v>16</v>
      </c>
      <c r="B87" s="0" t="s">
        <v>139</v>
      </c>
      <c r="C87" s="0" t="s">
        <v>3465</v>
      </c>
      <c r="D87" s="0" t="s">
        <v>3476</v>
      </c>
      <c r="E87" s="0" t="s">
        <v>3477</v>
      </c>
      <c r="F87" s="0" t="s">
        <v>3318</v>
      </c>
      <c r="G87" s="0" t="s">
        <v>3478</v>
      </c>
    </row>
    <row customHeight="1" ht="11.25">
      <c r="A88" s="0" t="s">
        <v>16</v>
      </c>
      <c r="B88" s="0" t="s">
        <v>145</v>
      </c>
      <c r="C88" s="0" t="s">
        <v>146</v>
      </c>
      <c r="D88" s="0" t="s">
        <v>145</v>
      </c>
      <c r="E88" s="0" t="s">
        <v>146</v>
      </c>
      <c r="F88" s="0" t="s">
        <v>3306</v>
      </c>
      <c r="G88" s="0" t="s">
        <v>144</v>
      </c>
    </row>
    <row customHeight="1" ht="11.25">
      <c r="A89" s="0" t="s">
        <v>16</v>
      </c>
      <c r="B89" s="0" t="s">
        <v>3479</v>
      </c>
      <c r="C89" s="0" t="s">
        <v>3480</v>
      </c>
      <c r="D89" s="0" t="s">
        <v>3479</v>
      </c>
      <c r="E89" s="0" t="s">
        <v>3480</v>
      </c>
      <c r="F89" s="0" t="s">
        <v>3306</v>
      </c>
      <c r="G89" s="0" t="s">
        <v>3481</v>
      </c>
    </row>
    <row customHeight="1" ht="11.25">
      <c r="A90" s="0" t="s">
        <v>16</v>
      </c>
      <c r="B90" s="0" t="s">
        <v>150</v>
      </c>
      <c r="C90" s="0" t="s">
        <v>3482</v>
      </c>
      <c r="D90" s="0" t="s">
        <v>3483</v>
      </c>
      <c r="E90" s="0" t="s">
        <v>3484</v>
      </c>
      <c r="F90" s="0" t="s">
        <v>3318</v>
      </c>
      <c r="G90" s="0" t="s">
        <v>3485</v>
      </c>
    </row>
    <row customHeight="1" ht="11.25">
      <c r="A91" s="0" t="s">
        <v>16</v>
      </c>
      <c r="B91" s="0" t="s">
        <v>150</v>
      </c>
      <c r="C91" s="0" t="s">
        <v>3482</v>
      </c>
      <c r="D91" s="0" t="s">
        <v>3486</v>
      </c>
      <c r="E91" s="0" t="s">
        <v>3487</v>
      </c>
      <c r="F91" s="0" t="s">
        <v>3318</v>
      </c>
      <c r="G91" s="0" t="s">
        <v>3488</v>
      </c>
    </row>
    <row customHeight="1" ht="11.25">
      <c r="A92" s="0" t="s">
        <v>16</v>
      </c>
      <c r="B92" s="0" t="s">
        <v>150</v>
      </c>
      <c r="C92" s="0" t="s">
        <v>3482</v>
      </c>
      <c r="D92" s="0" t="s">
        <v>3489</v>
      </c>
      <c r="E92" s="0" t="s">
        <v>3490</v>
      </c>
      <c r="F92" s="0" t="s">
        <v>3318</v>
      </c>
      <c r="G92" s="0" t="s">
        <v>3491</v>
      </c>
    </row>
    <row customHeight="1" ht="11.25">
      <c r="A93" s="0" t="s">
        <v>16</v>
      </c>
      <c r="B93" s="0" t="s">
        <v>150</v>
      </c>
      <c r="C93" s="0" t="s">
        <v>3482</v>
      </c>
      <c r="D93" s="0" t="s">
        <v>151</v>
      </c>
      <c r="E93" s="0" t="s">
        <v>152</v>
      </c>
      <c r="F93" s="0" t="s">
        <v>3340</v>
      </c>
      <c r="G93" s="0" t="s">
        <v>149</v>
      </c>
    </row>
    <row customHeight="1" ht="11.25">
      <c r="A94" s="0" t="s">
        <v>16</v>
      </c>
      <c r="B94" s="0" t="s">
        <v>150</v>
      </c>
      <c r="C94" s="0" t="s">
        <v>3482</v>
      </c>
      <c r="D94" s="0" t="s">
        <v>3492</v>
      </c>
      <c r="E94" s="0" t="s">
        <v>3493</v>
      </c>
      <c r="F94" s="0" t="s">
        <v>3318</v>
      </c>
      <c r="G94" s="0" t="s">
        <v>3494</v>
      </c>
    </row>
    <row customHeight="1" ht="11.25">
      <c r="A95" s="0" t="s">
        <v>16</v>
      </c>
      <c r="B95" s="0" t="s">
        <v>150</v>
      </c>
      <c r="C95" s="0" t="s">
        <v>3482</v>
      </c>
      <c r="D95" s="0" t="s">
        <v>150</v>
      </c>
      <c r="E95" s="0" t="s">
        <v>3482</v>
      </c>
      <c r="F95" s="0" t="s">
        <v>3319</v>
      </c>
      <c r="G95" s="0" t="s">
        <v>3495</v>
      </c>
    </row>
    <row customHeight="1" ht="11.25">
      <c r="A96" s="0" t="s">
        <v>16</v>
      </c>
      <c r="B96" s="0" t="s">
        <v>150</v>
      </c>
      <c r="C96" s="0" t="s">
        <v>3482</v>
      </c>
      <c r="D96" s="0" t="s">
        <v>3496</v>
      </c>
      <c r="E96" s="0" t="s">
        <v>3497</v>
      </c>
      <c r="F96" s="0" t="s">
        <v>3340</v>
      </c>
      <c r="G96" s="0" t="s">
        <v>3498</v>
      </c>
    </row>
    <row customHeight="1" ht="11.25">
      <c r="A97" s="0" t="s">
        <v>16</v>
      </c>
      <c r="B97" s="0" t="s">
        <v>150</v>
      </c>
      <c r="C97" s="0" t="s">
        <v>3482</v>
      </c>
      <c r="D97" s="0" t="s">
        <v>3499</v>
      </c>
      <c r="E97" s="0" t="s">
        <v>3500</v>
      </c>
      <c r="F97" s="0" t="s">
        <v>3318</v>
      </c>
      <c r="G97" s="0" t="s">
        <v>3501</v>
      </c>
    </row>
    <row customHeight="1" ht="11.25">
      <c r="A98" s="0" t="s">
        <v>16</v>
      </c>
      <c r="B98" s="0" t="s">
        <v>3502</v>
      </c>
      <c r="C98" s="0" t="s">
        <v>3503</v>
      </c>
      <c r="D98" s="0" t="s">
        <v>3502</v>
      </c>
      <c r="E98" s="0" t="s">
        <v>3503</v>
      </c>
      <c r="F98" s="0" t="s">
        <v>3306</v>
      </c>
      <c r="G98" s="0" t="s">
        <v>3504</v>
      </c>
    </row>
    <row customHeight="1" ht="11.25">
      <c r="A99" s="0" t="s">
        <v>16</v>
      </c>
      <c r="B99" s="0" t="s">
        <v>3505</v>
      </c>
      <c r="C99" s="0" t="s">
        <v>3506</v>
      </c>
      <c r="D99" s="0" t="s">
        <v>3507</v>
      </c>
      <c r="E99" s="0" t="s">
        <v>3508</v>
      </c>
      <c r="F99" s="0" t="s">
        <v>3318</v>
      </c>
      <c r="G99" s="0" t="s">
        <v>3509</v>
      </c>
    </row>
    <row customHeight="1" ht="11.25">
      <c r="A100" s="0" t="s">
        <v>16</v>
      </c>
      <c r="B100" s="0" t="s">
        <v>3505</v>
      </c>
      <c r="C100" s="0" t="s">
        <v>3506</v>
      </c>
      <c r="D100" s="0" t="s">
        <v>3510</v>
      </c>
      <c r="E100" s="0" t="s">
        <v>3511</v>
      </c>
      <c r="F100" s="0" t="s">
        <v>3318</v>
      </c>
      <c r="G100" s="0" t="s">
        <v>3512</v>
      </c>
    </row>
    <row customHeight="1" ht="11.25">
      <c r="A101" s="0" t="s">
        <v>16</v>
      </c>
      <c r="B101" s="0" t="s">
        <v>3505</v>
      </c>
      <c r="C101" s="0" t="s">
        <v>3506</v>
      </c>
      <c r="D101" s="0" t="s">
        <v>3513</v>
      </c>
      <c r="E101" s="0" t="s">
        <v>3514</v>
      </c>
      <c r="F101" s="0" t="s">
        <v>3318</v>
      </c>
      <c r="G101" s="0" t="s">
        <v>3515</v>
      </c>
    </row>
    <row customHeight="1" ht="11.25">
      <c r="A102" s="0" t="s">
        <v>16</v>
      </c>
      <c r="B102" s="0" t="s">
        <v>3505</v>
      </c>
      <c r="C102" s="0" t="s">
        <v>3506</v>
      </c>
      <c r="D102" s="0" t="s">
        <v>3516</v>
      </c>
      <c r="E102" s="0" t="s">
        <v>3517</v>
      </c>
      <c r="F102" s="0" t="s">
        <v>3318</v>
      </c>
      <c r="G102" s="0" t="s">
        <v>3518</v>
      </c>
    </row>
    <row customHeight="1" ht="11.25">
      <c r="A103" s="0" t="s">
        <v>16</v>
      </c>
      <c r="B103" s="0" t="s">
        <v>3505</v>
      </c>
      <c r="C103" s="0" t="s">
        <v>3506</v>
      </c>
      <c r="D103" s="0" t="s">
        <v>3505</v>
      </c>
      <c r="E103" s="0" t="s">
        <v>3506</v>
      </c>
      <c r="F103" s="0" t="s">
        <v>3319</v>
      </c>
      <c r="G103" s="0" t="s">
        <v>3519</v>
      </c>
    </row>
    <row customHeight="1" ht="11.25">
      <c r="A104" s="0" t="s">
        <v>16</v>
      </c>
      <c r="B104" s="0" t="s">
        <v>3505</v>
      </c>
      <c r="C104" s="0" t="s">
        <v>3506</v>
      </c>
      <c r="D104" s="0" t="s">
        <v>3520</v>
      </c>
      <c r="E104" s="0" t="s">
        <v>3521</v>
      </c>
      <c r="F104" s="0" t="s">
        <v>3318</v>
      </c>
      <c r="G104" s="0" t="s">
        <v>3522</v>
      </c>
    </row>
    <row customHeight="1" ht="11.25">
      <c r="A105" s="0" t="s">
        <v>16</v>
      </c>
      <c r="B105" s="0" t="s">
        <v>160</v>
      </c>
      <c r="C105" s="0" t="s">
        <v>161</v>
      </c>
      <c r="D105" s="0" t="s">
        <v>160</v>
      </c>
      <c r="E105" s="0" t="s">
        <v>161</v>
      </c>
      <c r="F105" s="0" t="s">
        <v>3309</v>
      </c>
      <c r="G105" s="0" t="s">
        <v>159</v>
      </c>
    </row>
    <row customHeight="1" ht="11.25">
      <c r="A106" s="0" t="s">
        <v>16</v>
      </c>
      <c r="B106" s="0" t="s">
        <v>3523</v>
      </c>
      <c r="C106" s="0" t="s">
        <v>3524</v>
      </c>
      <c r="D106" s="0" t="s">
        <v>3523</v>
      </c>
      <c r="E106" s="0" t="s">
        <v>3524</v>
      </c>
      <c r="F106" s="0" t="s">
        <v>3309</v>
      </c>
      <c r="G106" s="0" t="s">
        <v>3525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97F2F-76A3-1F1E-EF32-40F4CB9F7DD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436" width="9.140625"/>
    <col min="2" max="2" style="11436" width="84.28125" customWidth="1"/>
    <col min="3" max="3" style="11436" width="9.140625"/>
  </cols>
  <sheetData>
    <row customHeight="1" ht="11.25">
      <c r="A1" s="891" t="s">
        <v>3584</v>
      </c>
      <c r="B1" s="891" t="s">
        <v>3585</v>
      </c>
      <c r="C1" s="891" t="s">
        <v>1287</v>
      </c>
    </row>
    <row customHeight="1" ht="11.25">
      <c r="A2" s="891">
        <v>4189678</v>
      </c>
      <c r="B2" s="891" t="s">
        <v>3586</v>
      </c>
      <c r="C2" s="891" t="s">
        <v>3587</v>
      </c>
    </row>
    <row customHeight="1" ht="11.25">
      <c r="A3" s="891">
        <v>4190415</v>
      </c>
      <c r="B3" s="891" t="s">
        <v>3588</v>
      </c>
      <c r="C3" s="891" t="s">
        <v>3587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98489-8D93-D04B-60AC-512DC529417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039" width="38.421875" customWidth="1"/>
    <col min="2" max="5" style="12039" width="9.140625"/>
  </cols>
  <sheetData>
    <row customHeight="1" ht="15">
      <c r="A1" s="219" t="s">
        <v>3589</v>
      </c>
      <c r="B1" s="219" t="s">
        <v>3590</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2465D-10F8-BC92-1BD2-476250BF2F0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3591</v>
      </c>
      <c r="B1" s="0" t="b">
        <v>1</v>
      </c>
    </row>
    <row customHeight="1" ht="11.25">
      <c r="A2" s="0" t="s">
        <v>3592</v>
      </c>
      <c r="B2" s="0" t="b">
        <v>0</v>
      </c>
    </row>
    <row customHeight="1" ht="11.25">
      <c r="A3" s="0" t="s">
        <v>3593</v>
      </c>
      <c r="B3" s="0" t="b">
        <v>0</v>
      </c>
    </row>
    <row customHeight="1" ht="11.25">
      <c r="A4" s="0" t="s">
        <v>3594</v>
      </c>
      <c r="B4" s="0" t="b">
        <v>0</v>
      </c>
    </row>
    <row customHeight="1" ht="11.25">
      <c r="A5" s="0" t="s">
        <v>3595</v>
      </c>
      <c r="B5" s="0" t="b">
        <v>0</v>
      </c>
    </row>
    <row customHeight="1" ht="11.25">
      <c r="A6" s="0" t="s">
        <v>3596</v>
      </c>
      <c r="B6" s="0" t="b">
        <v>1</v>
      </c>
    </row>
    <row customHeight="1" ht="11.25">
      <c r="A7" s="0" t="s">
        <v>3597</v>
      </c>
      <c r="B7" s="0" t="b">
        <v>0</v>
      </c>
    </row>
    <row customHeight="1" ht="11.25">
      <c r="A8" s="0" t="s">
        <v>3598</v>
      </c>
      <c r="B8" s="0" t="b">
        <v>0</v>
      </c>
    </row>
    <row customHeight="1" ht="11.25">
      <c r="A9" s="0" t="s">
        <v>3599</v>
      </c>
      <c r="B9" s="0" t="b">
        <v>1</v>
      </c>
    </row>
    <row customHeight="1" ht="11.25">
      <c r="A10" s="0" t="s">
        <v>3600</v>
      </c>
      <c r="B10" s="0" t="b">
        <v>0</v>
      </c>
    </row>
    <row customHeight="1" ht="11.25">
      <c r="A11" s="0" t="s">
        <v>3601</v>
      </c>
      <c r="B11" s="0" t="b">
        <v>0</v>
      </c>
    </row>
    <row customHeight="1" ht="11.25">
      <c r="A12" s="0" t="s">
        <v>3602</v>
      </c>
      <c r="B12" s="0" t="b">
        <v>0</v>
      </c>
    </row>
    <row customHeight="1" ht="11.25">
      <c r="A13" s="0" t="s">
        <v>3603</v>
      </c>
      <c r="B13" s="0" t="b">
        <v>0</v>
      </c>
    </row>
    <row customHeight="1" ht="11.25">
      <c r="A14" s="0" t="s">
        <v>3604</v>
      </c>
      <c r="B14" s="0" t="b">
        <v>0</v>
      </c>
    </row>
    <row customHeight="1" ht="11.25">
      <c r="A15" s="0" t="s">
        <v>3605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D2C49-F966-0753-653A-7D527F11689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36D4B-2454-0207-09D1-45AA2BBEC30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3606</v>
      </c>
      <c r="B1" s="123" t="s">
        <v>3607</v>
      </c>
    </row>
    <row customHeight="1" ht="11.25">
      <c r="A2" s="118" t="s">
        <v>3608</v>
      </c>
      <c r="B2" s="118" t="s">
        <v>3609</v>
      </c>
    </row>
    <row customHeight="1" ht="11.25">
      <c r="A3" s="118" t="s">
        <v>3610</v>
      </c>
      <c r="B3" s="118" t="s">
        <v>3611</v>
      </c>
    </row>
    <row customHeight="1" ht="11.25">
      <c r="A4" s="118" t="s">
        <v>3612</v>
      </c>
      <c r="B4" s="118" t="s">
        <v>3613</v>
      </c>
    </row>
    <row customHeight="1" ht="11.25">
      <c r="A5" s="118" t="s">
        <v>3614</v>
      </c>
      <c r="B5" s="118" t="s">
        <v>3615</v>
      </c>
    </row>
    <row customHeight="1" ht="11.25">
      <c r="A6" s="118" t="s">
        <v>3616</v>
      </c>
      <c r="B6" s="118" t="s">
        <v>3617</v>
      </c>
    </row>
    <row customHeight="1" ht="11.25">
      <c r="A7" s="118" t="s">
        <v>3618</v>
      </c>
      <c r="B7" s="118" t="s">
        <v>3619</v>
      </c>
    </row>
    <row customHeight="1" ht="11.25">
      <c r="A8" s="118" t="s">
        <v>3620</v>
      </c>
      <c r="B8" s="118" t="s">
        <v>3621</v>
      </c>
    </row>
    <row customHeight="1" ht="11.25">
      <c r="A9" s="118" t="s">
        <v>3622</v>
      </c>
      <c r="B9" s="118" t="s">
        <v>3623</v>
      </c>
    </row>
    <row customHeight="1" ht="11.25">
      <c r="A10" s="118" t="s">
        <v>3624</v>
      </c>
      <c r="B10" s="118" t="s">
        <v>3625</v>
      </c>
    </row>
    <row customHeight="1" ht="11.25">
      <c r="A11" s="118" t="s">
        <v>3626</v>
      </c>
      <c r="B11" s="118" t="s">
        <v>3627</v>
      </c>
    </row>
    <row customHeight="1" ht="11.25">
      <c r="A12" s="118" t="s">
        <v>3628</v>
      </c>
      <c r="B12" s="118" t="s">
        <v>3629</v>
      </c>
    </row>
    <row customHeight="1" ht="11.25">
      <c r="A13" s="118" t="s">
        <v>3630</v>
      </c>
      <c r="B13" s="118" t="s">
        <v>3631</v>
      </c>
    </row>
    <row customHeight="1" ht="11.25">
      <c r="A14" s="118" t="s">
        <v>3632</v>
      </c>
      <c r="B14" s="118" t="s">
        <v>3633</v>
      </c>
    </row>
    <row customHeight="1" ht="11.25">
      <c r="A15" s="118" t="s">
        <v>3634</v>
      </c>
      <c r="B15" s="118" t="s">
        <v>3635</v>
      </c>
    </row>
    <row customHeight="1" ht="11.25">
      <c r="A16" s="118" t="s">
        <v>3636</v>
      </c>
      <c r="B16" s="118" t="s">
        <v>3637</v>
      </c>
    </row>
    <row customHeight="1" ht="11.25">
      <c r="A17" s="118" t="s">
        <v>3638</v>
      </c>
      <c r="B17" s="118" t="s">
        <v>3639</v>
      </c>
    </row>
    <row customHeight="1" ht="11.25">
      <c r="A18" s="118" t="s">
        <v>3640</v>
      </c>
      <c r="B18" s="118" t="s">
        <v>3641</v>
      </c>
    </row>
    <row customHeight="1" ht="11.25">
      <c r="A19" s="118" t="s">
        <v>3642</v>
      </c>
      <c r="B19" s="118" t="s">
        <v>3643</v>
      </c>
    </row>
    <row customHeight="1" ht="11.25">
      <c r="A20" s="118" t="s">
        <v>3644</v>
      </c>
      <c r="B20" s="118" t="s">
        <v>3645</v>
      </c>
    </row>
    <row customHeight="1" ht="11.25">
      <c r="A21" s="118" t="s">
        <v>3646</v>
      </c>
      <c r="B21" s="118" t="s">
        <v>3647</v>
      </c>
    </row>
    <row customHeight="1" ht="11.25">
      <c r="A22" s="118" t="s">
        <v>3648</v>
      </c>
      <c r="B22" s="118" t="s">
        <v>3649</v>
      </c>
    </row>
    <row customHeight="1" ht="11.25">
      <c r="A23" s="118" t="s">
        <v>3650</v>
      </c>
      <c r="B23" s="118" t="s">
        <v>3651</v>
      </c>
    </row>
    <row customHeight="1" ht="11.25">
      <c r="A24" s="118" t="s">
        <v>3652</v>
      </c>
      <c r="B24" s="118" t="s">
        <v>3653</v>
      </c>
    </row>
    <row customHeight="1" ht="11.25">
      <c r="A25" s="118" t="s">
        <v>3654</v>
      </c>
      <c r="B25" s="118" t="s">
        <v>3655</v>
      </c>
    </row>
    <row customHeight="1" ht="11.25">
      <c r="A26" s="118" t="s">
        <v>3656</v>
      </c>
      <c r="B26" s="118" t="s">
        <v>3657</v>
      </c>
    </row>
    <row customHeight="1" ht="11.25">
      <c r="A27" s="118" t="s">
        <v>3658</v>
      </c>
      <c r="B27" s="118" t="s">
        <v>3659</v>
      </c>
    </row>
    <row customHeight="1" ht="11.25">
      <c r="A28" s="118" t="s">
        <v>3660</v>
      </c>
      <c r="B28" s="118" t="s">
        <v>3661</v>
      </c>
    </row>
    <row customHeight="1" ht="11.25">
      <c r="A29" s="118" t="s">
        <v>3662</v>
      </c>
      <c r="B29" s="118" t="s">
        <v>3663</v>
      </c>
    </row>
    <row customHeight="1" ht="11.25">
      <c r="A30" s="118" t="s">
        <v>3664</v>
      </c>
      <c r="B30" s="118" t="s">
        <v>3665</v>
      </c>
    </row>
    <row customHeight="1" ht="11.25">
      <c r="A31" s="118" t="s">
        <v>3666</v>
      </c>
      <c r="B31" s="118" t="s">
        <v>3667</v>
      </c>
    </row>
    <row customHeight="1" ht="11.25">
      <c r="A32" s="118" t="s">
        <v>3668</v>
      </c>
      <c r="B32" s="118" t="s">
        <v>3669</v>
      </c>
    </row>
    <row customHeight="1" ht="11.25">
      <c r="A33" s="118" t="s">
        <v>3670</v>
      </c>
      <c r="B33" s="118" t="s">
        <v>3671</v>
      </c>
    </row>
    <row customHeight="1" ht="11.25">
      <c r="A34" s="118" t="s">
        <v>3672</v>
      </c>
      <c r="B34" s="118" t="s">
        <v>3673</v>
      </c>
    </row>
    <row customHeight="1" ht="11.25">
      <c r="A35" s="118" t="s">
        <v>3674</v>
      </c>
      <c r="B35" s="118" t="s">
        <v>3675</v>
      </c>
    </row>
    <row customHeight="1" ht="11.25">
      <c r="A36" s="118" t="s">
        <v>3676</v>
      </c>
      <c r="B36" s="118" t="s">
        <v>3677</v>
      </c>
    </row>
    <row customHeight="1" ht="11.25">
      <c r="A37" s="118" t="s">
        <v>3678</v>
      </c>
      <c r="B37" s="118" t="s">
        <v>3679</v>
      </c>
    </row>
    <row customHeight="1" ht="11.25">
      <c r="A38" s="118" t="s">
        <v>3680</v>
      </c>
      <c r="B38" s="118" t="s">
        <v>3681</v>
      </c>
    </row>
    <row customHeight="1" ht="11.25">
      <c r="A39" s="118" t="s">
        <v>3682</v>
      </c>
      <c r="B39" s="118" t="s">
        <v>3683</v>
      </c>
    </row>
    <row customHeight="1" ht="11.25">
      <c r="A40" s="118" t="s">
        <v>3684</v>
      </c>
      <c r="B40" s="118" t="s">
        <v>3685</v>
      </c>
    </row>
    <row customHeight="1" ht="11.25">
      <c r="A41" s="118" t="s">
        <v>3686</v>
      </c>
      <c r="B41" s="118" t="s">
        <v>3687</v>
      </c>
    </row>
    <row customHeight="1" ht="11.25">
      <c r="A42" s="118" t="s">
        <v>3688</v>
      </c>
      <c r="B42" s="118" t="s">
        <v>3689</v>
      </c>
    </row>
    <row customHeight="1" ht="11.25">
      <c r="A43" s="118" t="s">
        <v>3690</v>
      </c>
      <c r="B43" s="118" t="s">
        <v>3691</v>
      </c>
    </row>
    <row customHeight="1" ht="11.25">
      <c r="A44" s="118" t="s">
        <v>3692</v>
      </c>
      <c r="B44" s="118" t="s">
        <v>3693</v>
      </c>
    </row>
    <row customHeight="1" ht="11.25">
      <c r="A45" s="118" t="s">
        <v>3694</v>
      </c>
      <c r="B45" s="118" t="s">
        <v>3695</v>
      </c>
    </row>
    <row customHeight="1" ht="11.25">
      <c r="A46" s="118" t="s">
        <v>3696</v>
      </c>
      <c r="B46" s="118" t="s">
        <v>3697</v>
      </c>
    </row>
    <row customHeight="1" ht="11.25">
      <c r="A47" s="118" t="s">
        <v>3698</v>
      </c>
      <c r="B47" s="118" t="s">
        <v>3699</v>
      </c>
    </row>
    <row customHeight="1" ht="11.25">
      <c r="A48" s="118" t="s">
        <v>3700</v>
      </c>
      <c r="B48" s="118" t="s">
        <v>3701</v>
      </c>
    </row>
    <row customHeight="1" ht="11.25">
      <c r="A49" s="118" t="s">
        <v>3702</v>
      </c>
      <c r="B49" s="118" t="s">
        <v>3703</v>
      </c>
    </row>
    <row customHeight="1" ht="11.25">
      <c r="A50" s="118" t="s">
        <v>3704</v>
      </c>
      <c r="B50" s="118" t="s">
        <v>3705</v>
      </c>
    </row>
    <row customHeight="1" ht="11.25">
      <c r="A51" s="118" t="s">
        <v>3706</v>
      </c>
      <c r="B51" s="118" t="s">
        <v>3707</v>
      </c>
    </row>
    <row customHeight="1" ht="11.25">
      <c r="A52" s="118" t="s">
        <v>3708</v>
      </c>
      <c r="B52" s="118" t="s">
        <v>3709</v>
      </c>
    </row>
    <row customHeight="1" ht="11.25">
      <c r="A53" s="118" t="s">
        <v>3710</v>
      </c>
      <c r="B53" s="118" t="s">
        <v>3711</v>
      </c>
    </row>
    <row customHeight="1" ht="11.25">
      <c r="A54" s="118" t="s">
        <v>3712</v>
      </c>
      <c r="B54" s="118" t="s">
        <v>3713</v>
      </c>
    </row>
    <row customHeight="1" ht="11.25">
      <c r="A55" s="118" t="s">
        <v>3714</v>
      </c>
      <c r="B55" s="118" t="s">
        <v>3715</v>
      </c>
    </row>
    <row customHeight="1" ht="11.25">
      <c r="A56" s="118" t="s">
        <v>3716</v>
      </c>
      <c r="B56" s="118" t="s">
        <v>3717</v>
      </c>
    </row>
    <row customHeight="1" ht="11.25">
      <c r="A57" s="118" t="s">
        <v>3718</v>
      </c>
      <c r="B57" s="118" t="s">
        <v>3719</v>
      </c>
    </row>
    <row customHeight="1" ht="11.25">
      <c r="A58" s="118" t="s">
        <v>3720</v>
      </c>
      <c r="B58" s="118" t="s">
        <v>3721</v>
      </c>
    </row>
    <row customHeight="1" ht="11.25">
      <c r="A59" s="118" t="s">
        <v>3722</v>
      </c>
      <c r="B59" s="118" t="s">
        <v>3723</v>
      </c>
    </row>
    <row customHeight="1" ht="11.25">
      <c r="A60" s="118" t="s">
        <v>3724</v>
      </c>
      <c r="B60" s="118" t="s">
        <v>3725</v>
      </c>
    </row>
    <row customHeight="1" ht="11.25">
      <c r="A61" s="118"/>
      <c r="B61" s="118" t="s">
        <v>3726</v>
      </c>
    </row>
    <row customHeight="1" ht="11.25">
      <c r="A62" s="118"/>
      <c r="B62" s="118" t="s">
        <v>3727</v>
      </c>
    </row>
    <row customHeight="1" ht="11.25">
      <c r="A63" s="118"/>
      <c r="B63" s="118" t="s">
        <v>3728</v>
      </c>
    </row>
    <row customHeight="1" ht="11.25">
      <c r="A64" s="118"/>
      <c r="B64" s="118" t="s">
        <v>3729</v>
      </c>
    </row>
    <row customHeight="1" ht="11.25">
      <c r="A65" s="118"/>
      <c r="B65" s="118" t="s">
        <v>3730</v>
      </c>
    </row>
    <row customHeight="1" ht="11.25">
      <c r="A66" s="118"/>
      <c r="B66" s="118" t="s">
        <v>3731</v>
      </c>
    </row>
    <row customHeight="1" ht="11.25">
      <c r="A67" s="118"/>
      <c r="B67" s="118" t="s">
        <v>3732</v>
      </c>
    </row>
    <row customHeight="1" ht="11.25">
      <c r="A68" s="118"/>
      <c r="B68" s="118" t="s">
        <v>3733</v>
      </c>
    </row>
    <row customHeight="1" ht="11.25">
      <c r="A69" s="118"/>
      <c r="B69" s="118" t="s">
        <v>3734</v>
      </c>
    </row>
    <row customHeight="1" ht="11.25">
      <c r="A70" s="118"/>
      <c r="B70" s="118" t="s">
        <v>3735</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B31DB-1E66-2F4D-FCEA-1CDED50D237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3736</v>
      </c>
    </row>
    <row customHeight="1" ht="90">
      <c r="B2" s="150" t="s">
        <v>3737</v>
      </c>
    </row>
    <row customHeight="1" ht="67.5">
      <c r="B3" s="150" t="s">
        <v>3738</v>
      </c>
    </row>
    <row customHeight="1" ht="33.75">
      <c r="B4" s="150" t="s">
        <v>3739</v>
      </c>
    </row>
    <row customHeight="1" ht="11.25">
      <c r="B5" s="150" t="s">
        <v>3740</v>
      </c>
    </row>
    <row customHeight="1" ht="22.5">
      <c r="B6" s="150" t="s">
        <v>3741</v>
      </c>
    </row>
    <row customHeight="1" ht="22.5">
      <c r="B7" s="150" t="s">
        <v>3742</v>
      </c>
    </row>
    <row customHeight="1" ht="22.5">
      <c r="B8" s="150" t="s">
        <v>3743</v>
      </c>
    </row>
    <row customHeight="1" ht="22.5">
      <c r="B9" s="150" t="s">
        <v>3744</v>
      </c>
    </row>
    <row customHeight="1" ht="56.25">
      <c r="B10" s="150" t="s">
        <v>3745</v>
      </c>
    </row>
    <row customHeight="1" ht="12.75">
      <c r="B11" s="215" t="s">
        <v>3746</v>
      </c>
    </row>
    <row customHeight="1" ht="11.25">
      <c r="B12" s="149" t="s">
        <v>3747</v>
      </c>
    </row>
    <row customHeight="1" ht="22.5">
      <c r="B13" s="150" t="s">
        <v>3748</v>
      </c>
    </row>
    <row customHeight="1" ht="67.5">
      <c r="B14" s="150" t="s">
        <v>3749</v>
      </c>
    </row>
    <row customHeight="1" ht="22.5">
      <c r="B15" s="150" t="s">
        <v>3750</v>
      </c>
    </row>
    <row customHeight="1" ht="11.25">
      <c r="B16" s="149" t="s">
        <v>3751</v>
      </c>
      <c r="D16" s="156"/>
    </row>
    <row customHeight="1" ht="33.75">
      <c r="B17" s="150" t="s">
        <v>3752</v>
      </c>
    </row>
    <row customHeight="1" ht="33.75">
      <c r="B18" s="150" t="s">
        <v>3753</v>
      </c>
    </row>
    <row customHeight="1" ht="11.25">
      <c r="B19" s="150" t="s">
        <v>3754</v>
      </c>
    </row>
    <row customHeight="1" ht="33.75">
      <c r="B20" s="150" t="s">
        <v>3755</v>
      </c>
    </row>
    <row customHeight="1" ht="11.25">
      <c r="B21" s="149" t="s">
        <v>3756</v>
      </c>
    </row>
    <row customHeight="1" ht="11.25">
      <c r="B22" s="150" t="s">
        <v>3757</v>
      </c>
    </row>
    <row r="24" customHeight="1" ht="22.5">
      <c r="B24" s="217" t="s">
        <v>3758</v>
      </c>
    </row>
    <row r="26" customHeight="1" ht="11.25">
      <c r="B26" s="149" t="s">
        <v>3759</v>
      </c>
    </row>
    <row customHeight="1" ht="22.5">
      <c r="B27" s="216" t="s">
        <v>512</v>
      </c>
    </row>
    <row customHeight="1" ht="56.25">
      <c r="B28" s="216" t="s">
        <v>3760</v>
      </c>
    </row>
    <row customHeight="1" ht="11.25">
      <c r="B29" s="266" t="s">
        <v>3761</v>
      </c>
    </row>
    <row customHeight="1" ht="22.5">
      <c r="B30" s="216" t="s">
        <v>3762</v>
      </c>
    </row>
    <row r="32" customHeight="1" ht="11.25">
      <c r="A32" s="244"/>
      <c r="B32" s="245" t="s">
        <v>3763</v>
      </c>
    </row>
    <row customHeight="1" ht="14.25">
      <c r="A33" s="246">
        <v>1</v>
      </c>
      <c r="B33" s="247" t="s">
        <v>3764</v>
      </c>
    </row>
    <row customHeight="1" ht="14.25">
      <c r="A34" s="246">
        <v>2</v>
      </c>
      <c r="B34" s="247" t="s">
        <v>3765</v>
      </c>
    </row>
    <row customHeight="1" ht="11.25">
      <c r="B35" s="245" t="s">
        <v>3766</v>
      </c>
    </row>
    <row customHeight="1" ht="11.25">
      <c r="B36" s="247" t="s">
        <v>3767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